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27645" windowHeight="14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<sst xmlns="http://schemas.openxmlformats.org/spreadsheetml/2006/main" count="90" uniqueCount="82">
  <si>
    <t>MPH</t>
  </si>
  <si>
    <t>Terrain Exp. Category</t>
  </si>
  <si>
    <t>Job#:</t>
  </si>
  <si>
    <t>Basic Wind Speed (ultimate)</t>
  </si>
  <si>
    <t>Topography Factor</t>
  </si>
  <si>
    <t>ASCE 7-10 Fig. 26.8-1</t>
  </si>
  <si>
    <t>Wind Analysis Method</t>
  </si>
  <si>
    <t>Directionality Factor</t>
  </si>
  <si>
    <t>ASCE 7-10 Fig. 26.6-1</t>
  </si>
  <si>
    <t>h =</t>
  </si>
  <si>
    <t>Gust Effect Factor</t>
  </si>
  <si>
    <t>G =</t>
  </si>
  <si>
    <t>ASCE 7-10 Sec. 26.9.1</t>
  </si>
  <si>
    <t>B =</t>
  </si>
  <si>
    <r>
      <t>K</t>
    </r>
    <r>
      <rPr>
        <sz val="7"/>
        <rFont val="Arial"/>
        <family val="2"/>
      </rPr>
      <t>zt</t>
    </r>
    <r>
      <rPr>
        <sz val="8"/>
        <rFont val="Arial"/>
        <family val="2"/>
      </rPr>
      <t xml:space="preserve"> =</t>
    </r>
  </si>
  <si>
    <r>
      <t>K</t>
    </r>
    <r>
      <rPr>
        <sz val="7"/>
        <rFont val="Arial"/>
        <family val="2"/>
      </rPr>
      <t>d</t>
    </r>
    <r>
      <rPr>
        <sz val="8"/>
        <rFont val="Arial"/>
        <family val="2"/>
      </rPr>
      <t xml:space="preserve"> =</t>
    </r>
  </si>
  <si>
    <t>α =</t>
  </si>
  <si>
    <r>
      <t>z</t>
    </r>
    <r>
      <rPr>
        <sz val="7"/>
        <rFont val="Arial"/>
        <family val="2"/>
      </rPr>
      <t>g</t>
    </r>
    <r>
      <rPr>
        <sz val="8"/>
        <rFont val="Arial"/>
        <family val="2"/>
      </rPr>
      <t xml:space="preserve"> =</t>
    </r>
    <r>
      <rPr>
        <sz val="7"/>
        <rFont val="Arial"/>
        <family val="2"/>
      </rPr>
      <t xml:space="preserve"> </t>
    </r>
  </si>
  <si>
    <t>x0</t>
  </si>
  <si>
    <t>x1</t>
  </si>
  <si>
    <t>y0</t>
  </si>
  <si>
    <t>y1</t>
  </si>
  <si>
    <t>x</t>
  </si>
  <si>
    <t>y</t>
  </si>
  <si>
    <t>Copyright ® 2015 - Medeek Engineering Inc.</t>
  </si>
  <si>
    <t>Velocity Pressure</t>
  </si>
  <si>
    <t>Velocity Pressure Exp. Coefficient</t>
  </si>
  <si>
    <r>
      <t>K</t>
    </r>
    <r>
      <rPr>
        <sz val="7"/>
        <rFont val="Arial"/>
        <family val="2"/>
      </rPr>
      <t>z</t>
    </r>
    <r>
      <rPr>
        <sz val="8"/>
        <rFont val="Arial"/>
        <family val="2"/>
      </rPr>
      <t xml:space="preserve"> =</t>
    </r>
  </si>
  <si>
    <r>
      <t>q</t>
    </r>
    <r>
      <rPr>
        <sz val="7"/>
        <rFont val="Arial"/>
        <family val="2"/>
      </rPr>
      <t>z</t>
    </r>
    <r>
      <rPr>
        <sz val="8"/>
        <rFont val="Arial"/>
        <family val="2"/>
      </rPr>
      <t xml:space="preserve"> =</t>
    </r>
  </si>
  <si>
    <t>psf</t>
  </si>
  <si>
    <r>
      <t>ft</t>
    </r>
    <r>
      <rPr>
        <vertAlign val="superscript"/>
        <sz val="8"/>
        <rFont val="Arial"/>
        <family val="2"/>
      </rPr>
      <t>2</t>
    </r>
  </si>
  <si>
    <t>lbs</t>
  </si>
  <si>
    <t>ft</t>
  </si>
  <si>
    <t>D</t>
  </si>
  <si>
    <r>
      <t>q</t>
    </r>
    <r>
      <rPr>
        <i/>
        <sz val="7"/>
        <rFont val="Arial"/>
        <family val="2"/>
      </rPr>
      <t xml:space="preserve">z </t>
    </r>
    <r>
      <rPr>
        <i/>
        <sz val="8"/>
        <rFont val="Arial"/>
        <family val="2"/>
      </rPr>
      <t>= .00256K</t>
    </r>
    <r>
      <rPr>
        <i/>
        <sz val="7"/>
        <rFont val="Arial"/>
        <family val="2"/>
      </rPr>
      <t>z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zt</t>
    </r>
    <r>
      <rPr>
        <i/>
        <sz val="8"/>
        <rFont val="Arial"/>
        <family val="2"/>
      </rPr>
      <t>K</t>
    </r>
    <r>
      <rPr>
        <i/>
        <sz val="7"/>
        <rFont val="Arial"/>
        <family val="2"/>
      </rPr>
      <t>d</t>
    </r>
    <r>
      <rPr>
        <i/>
        <sz val="8"/>
        <rFont val="Arial"/>
        <family val="2"/>
      </rPr>
      <t>V</t>
    </r>
    <r>
      <rPr>
        <i/>
        <vertAlign val="superscript"/>
        <sz val="8"/>
        <rFont val="Arial"/>
        <family val="2"/>
      </rPr>
      <t>2</t>
    </r>
  </si>
  <si>
    <t>Sign Calculator: Lateral Loads</t>
  </si>
  <si>
    <t>2015-041</t>
  </si>
  <si>
    <t>ASCE 7-10 Sec. 29.4</t>
  </si>
  <si>
    <t>Sign Height</t>
  </si>
  <si>
    <r>
      <t xml:space="preserve">Sign Gross Area </t>
    </r>
    <r>
      <rPr>
        <sz val="7"/>
        <rFont val="Arial"/>
        <family val="2"/>
      </rPr>
      <t>(normal to wind)</t>
    </r>
  </si>
  <si>
    <r>
      <t>A</t>
    </r>
    <r>
      <rPr>
        <sz val="7"/>
        <rFont val="Arial"/>
        <family val="2"/>
      </rPr>
      <t>s</t>
    </r>
    <r>
      <rPr>
        <sz val="8"/>
        <rFont val="Arial"/>
        <family val="2"/>
      </rPr>
      <t xml:space="preserve"> =</t>
    </r>
  </si>
  <si>
    <t>Horizontal Dimension of Sign</t>
  </si>
  <si>
    <t>Vertical Dimension of Sign</t>
  </si>
  <si>
    <r>
      <t>s</t>
    </r>
    <r>
      <rPr>
        <sz val="8"/>
        <rFont val="Arial"/>
        <family val="2"/>
      </rPr>
      <t xml:space="preserve"> =</t>
    </r>
  </si>
  <si>
    <t xml:space="preserve">ft </t>
  </si>
  <si>
    <r>
      <t>C</t>
    </r>
    <r>
      <rPr>
        <sz val="7"/>
        <rFont val="Arial"/>
        <family val="2"/>
      </rPr>
      <t>f,sign</t>
    </r>
    <r>
      <rPr>
        <sz val="8"/>
        <rFont val="Arial"/>
        <family val="2"/>
      </rPr>
      <t xml:space="preserve"> =</t>
    </r>
  </si>
  <si>
    <t>s/h =</t>
  </si>
  <si>
    <t>Aspect Ratio of Sign</t>
  </si>
  <si>
    <t>Clearance Ratio of Sign</t>
  </si>
  <si>
    <t>B/s =</t>
  </si>
  <si>
    <t>Cf, CASE A &amp; CASE B LOOKUP TABLE</t>
  </si>
  <si>
    <t>Double Interpolation</t>
  </si>
  <si>
    <t>h/L</t>
  </si>
  <si>
    <t>z0</t>
  </si>
  <si>
    <t>z1</t>
  </si>
  <si>
    <t>z</t>
  </si>
  <si>
    <t>Cf Interpolation</t>
  </si>
  <si>
    <t>B/s</t>
  </si>
  <si>
    <t>yA</t>
  </si>
  <si>
    <t>yB</t>
  </si>
  <si>
    <t>xA</t>
  </si>
  <si>
    <t>Force Coefficient for Sign</t>
  </si>
  <si>
    <t>ASD Wind Load on Sign</t>
  </si>
  <si>
    <t>ASCE 7-10 Fig. 29.4-1</t>
  </si>
  <si>
    <r>
      <t>F = q</t>
    </r>
    <r>
      <rPr>
        <i/>
        <vertAlign val="subscript"/>
        <sz val="8"/>
        <rFont val="Arial"/>
        <family val="2"/>
      </rPr>
      <t>z</t>
    </r>
    <r>
      <rPr>
        <i/>
        <sz val="8"/>
        <rFont val="Arial"/>
        <family val="2"/>
      </rPr>
      <t>GC</t>
    </r>
    <r>
      <rPr>
        <i/>
        <vertAlign val="subscript"/>
        <sz val="8"/>
        <rFont val="Arial"/>
        <family val="2"/>
      </rPr>
      <t>f</t>
    </r>
    <r>
      <rPr>
        <i/>
        <sz val="8"/>
        <rFont val="Arial"/>
        <family val="2"/>
      </rPr>
      <t>A</t>
    </r>
    <r>
      <rPr>
        <i/>
        <vertAlign val="subscript"/>
        <sz val="8"/>
        <rFont val="Arial"/>
        <family val="2"/>
      </rPr>
      <t>s</t>
    </r>
  </si>
  <si>
    <r>
      <t>F</t>
    </r>
    <r>
      <rPr>
        <sz val="7"/>
        <rFont val="Arial"/>
        <family val="2"/>
      </rPr>
      <t>sign</t>
    </r>
    <r>
      <rPr>
        <sz val="8"/>
        <rFont val="Arial"/>
        <family val="2"/>
      </rPr>
      <t xml:space="preserve"> =</t>
    </r>
  </si>
  <si>
    <r>
      <t>F</t>
    </r>
    <r>
      <rPr>
        <sz val="7"/>
        <rFont val="Arial"/>
        <family val="2"/>
      </rPr>
      <t>ASD,sign</t>
    </r>
    <r>
      <rPr>
        <sz val="8"/>
        <rFont val="Arial"/>
        <family val="2"/>
      </rPr>
      <t xml:space="preserve"> =</t>
    </r>
  </si>
  <si>
    <t>Design Wind Loads - Solid Freestanding Signs</t>
  </si>
  <si>
    <t>s/h</t>
  </si>
  <si>
    <t>Sign Calculator Rev. 1.0.0 - 9/27/2015</t>
  </si>
  <si>
    <t>(Case A &amp; Case B)</t>
  </si>
  <si>
    <t>Case A:</t>
  </si>
  <si>
    <t>Resultant force acts normal to the face of the sign through the geometric center.</t>
  </si>
  <si>
    <t>Case B:</t>
  </si>
  <si>
    <t>Resultant force acts normal to the face of the sign at a distance from the geometric center toward the windward edge equal to 0.2 times the average width of the sign.</t>
  </si>
  <si>
    <t xml:space="preserve">Case C:  </t>
  </si>
  <si>
    <t>Resultant forces act normal to the face of the sign through the geometric center of each region.  See Figure 29.4-1 for details.</t>
  </si>
  <si>
    <t>Notes:</t>
  </si>
  <si>
    <t>1. For s/h = 1 the vertical location of the resultant force(s) occur at a distance above the geometric center equal to 0.05 times the average height of the sign.  For s/h&lt;1  the vertical location of the resultant force(s) occur at the geometric center of the sign.</t>
  </si>
  <si>
    <t>Cases C Requirement:</t>
  </si>
  <si>
    <t>.2B =</t>
  </si>
  <si>
    <r>
      <t>Wind Load on Sign</t>
    </r>
    <r>
      <rPr>
        <sz val="7"/>
        <rFont val="Arial"/>
        <family val="2"/>
      </rPr>
      <t xml:space="preserve"> (Strength Level)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</si>
</sst>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[$-409]dddd\,\ mmmm\ dd\,\ yyyy"/>
    <numFmt numFmtId="168" formatCode="0.000"/>
    <numFmt numFmtId="169" formatCode="0.0000"/>
    <numFmt numFmtId="170" formatCode="[$-409]h:mm:ss\ AM/PM"/>
    <numFmt numFmtId="171" formatCode="00000"/>
    <numFmt numFmtId="172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8"/>
      <name val="Arial"/>
      <family val="2"/>
    </font>
    <font>
      <sz val="8"/>
      <name val="Arial Unicode MS"/>
      <family val="2"/>
    </font>
    <font>
      <sz val="6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i/>
      <vertAlign val="subscript"/>
      <sz val="8"/>
      <name val="Arial"/>
      <family val="2"/>
    </font>
    <font>
      <u val="single"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1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5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NumberFormat="1" applyFont="1" applyAlignment="1" applyProtection="1">
      <alignment vertical="center"/>
      <protection locked="0"/>
    </xf>
    <xf numFmtId="2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4" fontId="3" fillId="5" borderId="0" xfId="0" applyNumberFormat="1" applyFont="1" applyFill="1" applyAlignment="1">
      <alignment vertical="center"/>
    </xf>
    <xf numFmtId="4" fontId="3" fillId="5" borderId="0" xfId="0" applyNumberFormat="1" applyFont="1" applyFill="1" applyBorder="1" applyAlignment="1">
      <alignment vertical="center"/>
    </xf>
    <xf numFmtId="4" fontId="3" fillId="5" borderId="0" xfId="0" applyNumberFormat="1" applyFont="1" applyFill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68" fontId="3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6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8" fontId="3" fillId="4" borderId="17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68" fontId="3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9.7109375" style="7" customWidth="1"/>
    <col min="3" max="3" width="9.8515625" style="7" customWidth="1"/>
    <col min="4" max="4" width="8.28125" style="7" customWidth="1"/>
    <col min="5" max="5" width="9.7109375" style="9" customWidth="1"/>
    <col min="6" max="6" width="9.7109375" style="10" customWidth="1"/>
    <col min="7" max="7" width="7.8515625" style="11" customWidth="1"/>
    <col min="8" max="8" width="9.8515625" style="7" customWidth="1"/>
    <col min="9" max="9" width="9.421875" style="7" customWidth="1"/>
    <col min="10" max="10" width="7.7109375" style="7" customWidth="1"/>
    <col min="11" max="15" width="9.7109375" style="7" customWidth="1"/>
    <col min="16" max="16" width="10.7109375" style="7" customWidth="1"/>
    <col min="17" max="18" width="9.7109375" style="7" customWidth="1"/>
    <col min="19" max="22" width="9.140625" style="7" customWidth="1"/>
    <col min="23" max="23" width="10.00390625" style="7" bestFit="1" customWidth="1"/>
    <col min="24" max="24" width="10.57421875" style="7" bestFit="1" customWidth="1"/>
    <col min="25" max="32" width="9.140625" style="7" customWidth="1"/>
    <col min="33" max="33" width="11.421875" style="7" bestFit="1" customWidth="1"/>
    <col min="34" max="41" width="9.140625" style="7" customWidth="1"/>
    <col min="42" max="42" width="11.421875" style="7" customWidth="1"/>
    <col min="43" max="43" width="9.7109375" style="7" bestFit="1" customWidth="1"/>
    <col min="44" max="50" width="9.140625" style="7" customWidth="1"/>
    <col min="51" max="51" width="11.421875" style="7" bestFit="1" customWidth="1"/>
    <col min="52" max="16384" width="9.140625" style="7" customWidth="1"/>
  </cols>
  <sheetData>
    <row r="1" spans="5:51" s="1" customFormat="1" ht="12" customHeight="1">
      <c r="E1" s="2"/>
      <c r="F1" s="3"/>
      <c r="G1" s="4"/>
      <c r="I1" s="1" t="s">
        <v>2</v>
      </c>
      <c r="J1" s="34" t="s">
        <v>36</v>
      </c>
      <c r="N1" s="5"/>
      <c r="P1" s="4"/>
      <c r="X1" s="6"/>
      <c r="AG1" s="5"/>
      <c r="AP1" s="5"/>
      <c r="AY1" s="5"/>
    </row>
    <row r="2" spans="2:31" ht="12.75" customHeight="1">
      <c r="B2" s="39" t="s">
        <v>35</v>
      </c>
      <c r="K2" s="8"/>
      <c r="M2" s="8"/>
      <c r="N2" s="8"/>
      <c r="O2" s="8"/>
      <c r="P2" s="8"/>
      <c r="Q2" s="8"/>
      <c r="R2" s="8"/>
      <c r="S2" s="8"/>
      <c r="T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9" ht="12.75" customHeight="1">
      <c r="B3" s="7" t="s">
        <v>6</v>
      </c>
      <c r="E3" s="13" t="s">
        <v>67</v>
      </c>
      <c r="I3" s="38" t="s">
        <v>37</v>
      </c>
    </row>
    <row r="4" spans="2:28" ht="12" customHeight="1">
      <c r="B4" s="7" t="s">
        <v>3</v>
      </c>
      <c r="F4" s="35">
        <v>155</v>
      </c>
      <c r="G4" s="11" t="s">
        <v>0</v>
      </c>
      <c r="M4" s="25" t="s">
        <v>50</v>
      </c>
      <c r="N4" s="31"/>
      <c r="O4" s="31"/>
      <c r="P4" s="31"/>
      <c r="Q4" s="31"/>
      <c r="R4" s="31"/>
      <c r="S4" s="21" t="s">
        <v>57</v>
      </c>
      <c r="AA4" s="9"/>
      <c r="AB4" s="11"/>
    </row>
    <row r="5" spans="2:31" ht="12" customHeight="1">
      <c r="B5" s="7" t="s">
        <v>4</v>
      </c>
      <c r="E5" s="9" t="s">
        <v>14</v>
      </c>
      <c r="F5" s="35">
        <v>1</v>
      </c>
      <c r="H5" s="37" t="s">
        <v>5</v>
      </c>
      <c r="L5" s="8"/>
      <c r="M5" s="21" t="s">
        <v>68</v>
      </c>
      <c r="N5" s="10">
        <v>0</v>
      </c>
      <c r="O5" s="10">
        <v>0.05</v>
      </c>
      <c r="P5" s="10">
        <v>0.1</v>
      </c>
      <c r="Q5" s="51">
        <v>0.2</v>
      </c>
      <c r="R5" s="14">
        <v>0.5</v>
      </c>
      <c r="S5" s="10">
        <v>1</v>
      </c>
      <c r="T5" s="10">
        <v>2</v>
      </c>
      <c r="U5" s="10">
        <v>4</v>
      </c>
      <c r="V5" s="10">
        <v>5</v>
      </c>
      <c r="W5" s="10">
        <v>10</v>
      </c>
      <c r="X5" s="10">
        <v>20</v>
      </c>
      <c r="Y5" s="10">
        <v>30</v>
      </c>
      <c r="Z5" s="10">
        <v>45</v>
      </c>
      <c r="AA5" s="10">
        <v>100</v>
      </c>
      <c r="AB5" s="8"/>
      <c r="AC5" s="11"/>
      <c r="AD5" s="11"/>
      <c r="AE5" s="11"/>
    </row>
    <row r="6" spans="2:31" ht="12" customHeight="1">
      <c r="B6" s="7" t="s">
        <v>7</v>
      </c>
      <c r="E6" s="9" t="s">
        <v>15</v>
      </c>
      <c r="F6" s="35">
        <v>0.85</v>
      </c>
      <c r="H6" s="37" t="s">
        <v>8</v>
      </c>
      <c r="M6" s="46">
        <v>100</v>
      </c>
      <c r="N6" s="52">
        <v>1.8</v>
      </c>
      <c r="O6" s="52">
        <v>1.8</v>
      </c>
      <c r="P6" s="52">
        <v>1.7</v>
      </c>
      <c r="Q6" s="52">
        <v>1.65</v>
      </c>
      <c r="R6" s="52">
        <v>1.55</v>
      </c>
      <c r="S6" s="52">
        <v>1.45</v>
      </c>
      <c r="T6" s="52">
        <v>1.4</v>
      </c>
      <c r="U6" s="52">
        <v>1.35</v>
      </c>
      <c r="V6" s="52">
        <v>1.35</v>
      </c>
      <c r="W6" s="52">
        <v>1.3</v>
      </c>
      <c r="X6" s="52">
        <v>1.3</v>
      </c>
      <c r="Y6" s="52">
        <v>1.3</v>
      </c>
      <c r="Z6" s="52">
        <v>1.3</v>
      </c>
      <c r="AA6" s="52">
        <v>1.3</v>
      </c>
      <c r="AB6" s="46"/>
      <c r="AC6" s="11"/>
      <c r="AD6" s="11"/>
      <c r="AE6" s="11"/>
    </row>
    <row r="7" spans="2:31" ht="12" customHeight="1">
      <c r="B7" s="7" t="s">
        <v>10</v>
      </c>
      <c r="E7" s="9" t="s">
        <v>11</v>
      </c>
      <c r="F7" s="35">
        <v>0.85</v>
      </c>
      <c r="H7" s="37" t="s">
        <v>12</v>
      </c>
      <c r="M7" s="48">
        <v>1</v>
      </c>
      <c r="N7" s="52">
        <v>1.8</v>
      </c>
      <c r="O7" s="52">
        <v>1.8</v>
      </c>
      <c r="P7" s="52">
        <v>1.7</v>
      </c>
      <c r="Q7" s="52">
        <v>1.65</v>
      </c>
      <c r="R7" s="52">
        <v>1.55</v>
      </c>
      <c r="S7" s="52">
        <v>1.45</v>
      </c>
      <c r="T7" s="52">
        <v>1.4</v>
      </c>
      <c r="U7" s="52">
        <v>1.35</v>
      </c>
      <c r="V7" s="52">
        <v>1.35</v>
      </c>
      <c r="W7" s="52">
        <v>1.3</v>
      </c>
      <c r="X7" s="52">
        <v>1.3</v>
      </c>
      <c r="Y7" s="52">
        <v>1.3</v>
      </c>
      <c r="Z7" s="52">
        <v>1.3</v>
      </c>
      <c r="AA7" s="52">
        <v>1.3</v>
      </c>
      <c r="AB7" s="46"/>
      <c r="AC7" s="8"/>
      <c r="AD7" s="8"/>
      <c r="AE7" s="8"/>
    </row>
    <row r="8" spans="2:28" ht="12" customHeight="1">
      <c r="B8" s="7" t="s">
        <v>38</v>
      </c>
      <c r="E8" s="9" t="s">
        <v>9</v>
      </c>
      <c r="F8" s="42">
        <v>20</v>
      </c>
      <c r="G8" s="7" t="s">
        <v>32</v>
      </c>
      <c r="H8" s="37"/>
      <c r="M8" s="46">
        <v>0.9</v>
      </c>
      <c r="N8" s="52">
        <v>1.85</v>
      </c>
      <c r="O8" s="52">
        <v>1.85</v>
      </c>
      <c r="P8" s="52">
        <v>1.75</v>
      </c>
      <c r="Q8" s="54">
        <v>1.7</v>
      </c>
      <c r="R8" s="53">
        <v>1.6</v>
      </c>
      <c r="S8" s="52">
        <v>1.55</v>
      </c>
      <c r="T8" s="52">
        <v>1.5</v>
      </c>
      <c r="U8" s="52">
        <v>1.45</v>
      </c>
      <c r="V8" s="52">
        <v>1.45</v>
      </c>
      <c r="W8" s="52">
        <v>1.4</v>
      </c>
      <c r="X8" s="52">
        <v>1.4</v>
      </c>
      <c r="Y8" s="52">
        <v>1.4</v>
      </c>
      <c r="Z8" s="52">
        <v>1.4</v>
      </c>
      <c r="AA8" s="52">
        <v>1.4</v>
      </c>
      <c r="AB8" s="49"/>
    </row>
    <row r="9" spans="2:28" ht="12" customHeight="1">
      <c r="B9" s="7" t="s">
        <v>1</v>
      </c>
      <c r="E9" s="7"/>
      <c r="F9" s="36" t="s">
        <v>33</v>
      </c>
      <c r="G9" s="7"/>
      <c r="H9" s="45" t="s">
        <v>16</v>
      </c>
      <c r="I9" s="7">
        <f>IF(F9="C",9.5,IF(F9="B",7,IF(F9="D",11.5,"Undefined")))</f>
        <v>11.5</v>
      </c>
      <c r="M9" s="48">
        <v>0.7</v>
      </c>
      <c r="N9" s="52">
        <v>1.9</v>
      </c>
      <c r="O9" s="52">
        <v>1.9</v>
      </c>
      <c r="P9" s="52">
        <v>1.85</v>
      </c>
      <c r="Q9" s="52">
        <v>1.75</v>
      </c>
      <c r="R9" s="52">
        <v>1.7</v>
      </c>
      <c r="S9" s="52">
        <v>1.65</v>
      </c>
      <c r="T9" s="52">
        <v>1.6</v>
      </c>
      <c r="U9" s="52">
        <v>1.6</v>
      </c>
      <c r="V9" s="52">
        <v>1.55</v>
      </c>
      <c r="W9" s="52">
        <v>1.55</v>
      </c>
      <c r="X9" s="52">
        <v>1.55</v>
      </c>
      <c r="Y9" s="52">
        <v>1.55</v>
      </c>
      <c r="Z9" s="52">
        <v>1.55</v>
      </c>
      <c r="AA9" s="52">
        <v>1.55</v>
      </c>
      <c r="AB9" s="47"/>
    </row>
    <row r="10" spans="2:31" s="8" customFormat="1" ht="12" customHeight="1">
      <c r="B10" s="7" t="s">
        <v>26</v>
      </c>
      <c r="C10" s="7"/>
      <c r="D10" s="7"/>
      <c r="E10" s="9" t="s">
        <v>27</v>
      </c>
      <c r="F10" s="40">
        <f>IF(F8&lt;15,2.01*(15/$I$10)^(2/$I$9),2.01*(F8/$I$10)^(2/$I$9))</f>
        <v>1.0830848585988309</v>
      </c>
      <c r="G10" s="7"/>
      <c r="H10" s="9" t="s">
        <v>17</v>
      </c>
      <c r="I10" s="7">
        <f>IF(F9="C",900,IF(F9="B",1200,IF(F9="D",700,"Undefined")))</f>
        <v>700</v>
      </c>
      <c r="J10" s="7"/>
      <c r="K10" s="7"/>
      <c r="L10" s="7"/>
      <c r="M10" s="46">
        <v>0.5</v>
      </c>
      <c r="N10" s="52">
        <v>1.95</v>
      </c>
      <c r="O10" s="52">
        <v>1.95</v>
      </c>
      <c r="P10" s="52">
        <v>1.85</v>
      </c>
      <c r="Q10" s="54">
        <v>1.8</v>
      </c>
      <c r="R10" s="53">
        <v>1.75</v>
      </c>
      <c r="S10" s="52">
        <v>1.75</v>
      </c>
      <c r="T10" s="52">
        <v>1.7</v>
      </c>
      <c r="U10" s="52">
        <v>1.7</v>
      </c>
      <c r="V10" s="52">
        <v>1.7</v>
      </c>
      <c r="W10" s="52">
        <v>1.7</v>
      </c>
      <c r="X10" s="52">
        <v>1.7</v>
      </c>
      <c r="Y10" s="52">
        <v>1.7</v>
      </c>
      <c r="Z10" s="52">
        <v>1.75</v>
      </c>
      <c r="AA10" s="52">
        <v>1.75</v>
      </c>
      <c r="AB10" s="46"/>
      <c r="AC10" s="11"/>
      <c r="AD10" s="11"/>
      <c r="AE10" s="11"/>
    </row>
    <row r="11" spans="13:86" ht="12" customHeight="1">
      <c r="M11" s="48">
        <v>0.3</v>
      </c>
      <c r="N11" s="52">
        <v>1.95</v>
      </c>
      <c r="O11" s="52">
        <v>1.95</v>
      </c>
      <c r="P11" s="52">
        <v>1.9</v>
      </c>
      <c r="Q11" s="52">
        <v>1.85</v>
      </c>
      <c r="R11" s="52">
        <v>1.8</v>
      </c>
      <c r="S11" s="52">
        <v>1.8</v>
      </c>
      <c r="T11" s="52">
        <v>1.8</v>
      </c>
      <c r="U11" s="52">
        <v>1.8</v>
      </c>
      <c r="V11" s="52">
        <v>1.8</v>
      </c>
      <c r="W11" s="52">
        <v>1.8</v>
      </c>
      <c r="X11" s="52">
        <v>1.85</v>
      </c>
      <c r="Y11" s="52">
        <v>1.85</v>
      </c>
      <c r="Z11" s="52">
        <v>1.85</v>
      </c>
      <c r="AA11" s="52">
        <v>1.85</v>
      </c>
      <c r="AB11" s="46"/>
      <c r="AC11" s="11"/>
      <c r="AD11" s="11"/>
      <c r="AE11" s="11"/>
      <c r="AJ11" s="11"/>
      <c r="AL11" s="8"/>
      <c r="AN11" s="8"/>
      <c r="AO11" s="8"/>
      <c r="AP11" s="8"/>
      <c r="BP11" s="15"/>
      <c r="BY11" s="15"/>
      <c r="CH11" s="15"/>
    </row>
    <row r="12" spans="2:86" ht="12" customHeight="1">
      <c r="B12" s="8" t="s">
        <v>25</v>
      </c>
      <c r="C12" s="8"/>
      <c r="D12" s="8"/>
      <c r="E12" s="9" t="s">
        <v>28</v>
      </c>
      <c r="F12" s="3">
        <f>0.00256*F10*$F$5*$F$6*$F$4^2</f>
        <v>56.621943471773115</v>
      </c>
      <c r="G12" s="11" t="s">
        <v>29</v>
      </c>
      <c r="H12" s="24" t="s">
        <v>34</v>
      </c>
      <c r="M12" s="48">
        <v>0.2</v>
      </c>
      <c r="N12" s="52">
        <v>1.95</v>
      </c>
      <c r="O12" s="52">
        <v>1.95</v>
      </c>
      <c r="P12" s="52">
        <v>1.9</v>
      </c>
      <c r="Q12" s="52">
        <v>1.85</v>
      </c>
      <c r="R12" s="52">
        <v>1.8</v>
      </c>
      <c r="S12" s="52">
        <v>1.8</v>
      </c>
      <c r="T12" s="52">
        <v>1.8</v>
      </c>
      <c r="U12" s="52">
        <v>1.8</v>
      </c>
      <c r="V12" s="52">
        <v>1.8</v>
      </c>
      <c r="W12" s="52">
        <v>1.85</v>
      </c>
      <c r="X12" s="52">
        <v>1.9</v>
      </c>
      <c r="Y12" s="52">
        <v>1.9</v>
      </c>
      <c r="Z12" s="52">
        <v>1.95</v>
      </c>
      <c r="AA12" s="52">
        <v>1.95</v>
      </c>
      <c r="AB12" s="46"/>
      <c r="AI12" s="11"/>
      <c r="AJ12" s="11"/>
      <c r="BF12" s="16"/>
      <c r="BH12" s="16"/>
      <c r="BP12" s="15"/>
      <c r="CH12" s="15"/>
    </row>
    <row r="13" spans="13:86" ht="12" customHeight="1">
      <c r="M13" s="46">
        <v>0.16</v>
      </c>
      <c r="N13" s="52">
        <v>1.95</v>
      </c>
      <c r="O13" s="52">
        <v>1.95</v>
      </c>
      <c r="P13" s="52">
        <v>1.9</v>
      </c>
      <c r="Q13" s="54">
        <v>1.85</v>
      </c>
      <c r="R13" s="53">
        <v>1.8</v>
      </c>
      <c r="S13" s="52">
        <v>1.8</v>
      </c>
      <c r="T13" s="52">
        <v>1.8</v>
      </c>
      <c r="U13" s="52">
        <v>1.85</v>
      </c>
      <c r="V13" s="52">
        <v>1.85</v>
      </c>
      <c r="W13" s="52">
        <v>1.85</v>
      </c>
      <c r="X13" s="52">
        <v>1.9</v>
      </c>
      <c r="Y13" s="52">
        <v>1.9</v>
      </c>
      <c r="Z13" s="52">
        <v>1.95</v>
      </c>
      <c r="AA13" s="52">
        <v>1.95</v>
      </c>
      <c r="AB13" s="49"/>
      <c r="AC13" s="11"/>
      <c r="AD13" s="11"/>
      <c r="AE13" s="11"/>
      <c r="AF13" s="11"/>
      <c r="AG13" s="11"/>
      <c r="AH13" s="11"/>
      <c r="AJ13" s="11"/>
      <c r="AM13" s="11"/>
      <c r="AN13" s="11"/>
      <c r="AP13" s="18"/>
      <c r="AQ13" s="15"/>
      <c r="BF13" s="16"/>
      <c r="BP13" s="19"/>
      <c r="BR13" s="15"/>
      <c r="BW13" s="20"/>
      <c r="BY13" s="11"/>
      <c r="BZ13" s="15"/>
      <c r="CA13" s="15"/>
      <c r="CB13" s="15"/>
      <c r="CC13" s="21"/>
      <c r="CH13" s="15"/>
    </row>
    <row r="14" spans="2:86" ht="12" customHeight="1">
      <c r="B14" s="7" t="s">
        <v>39</v>
      </c>
      <c r="E14" s="9" t="s">
        <v>40</v>
      </c>
      <c r="F14" s="35">
        <v>7.48</v>
      </c>
      <c r="G14" s="41" t="s">
        <v>30</v>
      </c>
      <c r="M14" s="48">
        <v>0</v>
      </c>
      <c r="N14" s="52">
        <v>1.95</v>
      </c>
      <c r="O14" s="52">
        <v>1.95</v>
      </c>
      <c r="P14" s="52">
        <v>1.9</v>
      </c>
      <c r="Q14" s="54">
        <v>1.85</v>
      </c>
      <c r="R14" s="53">
        <v>1.8</v>
      </c>
      <c r="S14" s="52">
        <v>1.8</v>
      </c>
      <c r="T14" s="52">
        <v>1.8</v>
      </c>
      <c r="U14" s="52">
        <v>1.85</v>
      </c>
      <c r="V14" s="52">
        <v>1.85</v>
      </c>
      <c r="W14" s="52">
        <v>1.85</v>
      </c>
      <c r="X14" s="52">
        <v>1.9</v>
      </c>
      <c r="Y14" s="52">
        <v>1.9</v>
      </c>
      <c r="Z14" s="52">
        <v>1.95</v>
      </c>
      <c r="AA14" s="52">
        <v>1.95</v>
      </c>
      <c r="AB14" s="47"/>
      <c r="AC14" s="11"/>
      <c r="AD14" s="11"/>
      <c r="AE14" s="11"/>
      <c r="AF14" s="18"/>
      <c r="AG14" s="18"/>
      <c r="AH14" s="18"/>
      <c r="AM14" s="11"/>
      <c r="AN14" s="11"/>
      <c r="AP14" s="18"/>
      <c r="AQ14" s="15"/>
      <c r="BF14" s="16"/>
      <c r="BP14" s="19"/>
      <c r="BZ14" s="15"/>
      <c r="CA14" s="15"/>
      <c r="CB14" s="15"/>
      <c r="CC14" s="21"/>
      <c r="CH14" s="15"/>
    </row>
    <row r="15" spans="2:86" ht="12" customHeight="1">
      <c r="B15" s="7" t="s">
        <v>42</v>
      </c>
      <c r="E15" s="9" t="s">
        <v>43</v>
      </c>
      <c r="F15" s="35">
        <v>3</v>
      </c>
      <c r="G15" s="13" t="s">
        <v>44</v>
      </c>
      <c r="M15" s="48"/>
      <c r="N15" s="48"/>
      <c r="O15" s="48"/>
      <c r="P15" s="48"/>
      <c r="Q15" s="48"/>
      <c r="R15" s="48"/>
      <c r="S15" s="46"/>
      <c r="T15" s="46"/>
      <c r="U15" s="46"/>
      <c r="V15" s="50"/>
      <c r="W15" s="50"/>
      <c r="X15" s="50"/>
      <c r="Y15" s="50"/>
      <c r="Z15" s="50"/>
      <c r="AA15" s="50"/>
      <c r="AB15" s="50"/>
      <c r="AF15" s="18"/>
      <c r="AG15" s="18"/>
      <c r="AH15" s="18"/>
      <c r="AM15" s="11"/>
      <c r="AN15" s="11"/>
      <c r="AP15" s="18"/>
      <c r="AQ15" s="15"/>
      <c r="AX15" s="18"/>
      <c r="BF15" s="16"/>
      <c r="BP15" s="15"/>
      <c r="BR15" s="15"/>
      <c r="BW15" s="20"/>
      <c r="BY15" s="11"/>
      <c r="BZ15" s="15"/>
      <c r="CA15" s="15"/>
      <c r="CB15" s="15"/>
      <c r="CC15" s="21"/>
      <c r="CH15" s="15"/>
    </row>
    <row r="16" spans="2:88" ht="12" customHeight="1">
      <c r="B16" s="7" t="s">
        <v>41</v>
      </c>
      <c r="E16" s="9" t="s">
        <v>13</v>
      </c>
      <c r="F16" s="43">
        <v>3</v>
      </c>
      <c r="G16" s="13" t="s">
        <v>44</v>
      </c>
      <c r="H16" s="51" t="s">
        <v>80</v>
      </c>
      <c r="I16" s="14">
        <f>F16*0.2</f>
        <v>0.6000000000000001</v>
      </c>
      <c r="J16" s="7" t="s">
        <v>32</v>
      </c>
      <c r="Q16" s="9"/>
      <c r="R16" s="12"/>
      <c r="AF16" s="11"/>
      <c r="AG16" s="11"/>
      <c r="AH16" s="18"/>
      <c r="AI16" s="18"/>
      <c r="AJ16" s="18"/>
      <c r="AO16" s="11"/>
      <c r="AP16" s="11"/>
      <c r="AR16" s="18"/>
      <c r="AS16" s="15"/>
      <c r="AZ16" s="18"/>
      <c r="BH16" s="16"/>
      <c r="BR16" s="15"/>
      <c r="BT16" s="15"/>
      <c r="BY16" s="20"/>
      <c r="CA16" s="11"/>
      <c r="CB16" s="15"/>
      <c r="CC16" s="15"/>
      <c r="CD16" s="15"/>
      <c r="CE16" s="21"/>
      <c r="CJ16" s="15"/>
    </row>
    <row r="17" spans="2:88" ht="12" customHeight="1">
      <c r="B17" s="7" t="s">
        <v>48</v>
      </c>
      <c r="E17" s="9" t="s">
        <v>46</v>
      </c>
      <c r="F17" s="10">
        <f>F15/F8</f>
        <v>0.15</v>
      </c>
      <c r="P17" s="22"/>
      <c r="AC17" s="11"/>
      <c r="AD17" s="11"/>
      <c r="AE17" s="11"/>
      <c r="AF17" s="11"/>
      <c r="AG17" s="11"/>
      <c r="AH17" s="18"/>
      <c r="AI17" s="18"/>
      <c r="AJ17" s="18"/>
      <c r="AO17" s="11"/>
      <c r="AP17" s="11"/>
      <c r="AR17" s="18"/>
      <c r="AS17" s="15"/>
      <c r="AZ17" s="18"/>
      <c r="BH17" s="16"/>
      <c r="BR17" s="15"/>
      <c r="BT17" s="15"/>
      <c r="BY17" s="20"/>
      <c r="CA17" s="11"/>
      <c r="CB17" s="15"/>
      <c r="CC17" s="15"/>
      <c r="CD17" s="15"/>
      <c r="CE17" s="21"/>
      <c r="CJ17" s="15"/>
    </row>
    <row r="18" spans="2:88" ht="12" customHeight="1">
      <c r="B18" s="7" t="s">
        <v>47</v>
      </c>
      <c r="E18" s="9" t="s">
        <v>49</v>
      </c>
      <c r="F18" s="10">
        <f>F16/F15</f>
        <v>1</v>
      </c>
      <c r="M18" s="55" t="s">
        <v>56</v>
      </c>
      <c r="N18" s="56"/>
      <c r="O18" s="56"/>
      <c r="P18" s="56"/>
      <c r="Q18" s="57" t="s">
        <v>51</v>
      </c>
      <c r="R18" s="56"/>
      <c r="S18" s="56"/>
      <c r="T18" s="58"/>
      <c r="V18" s="7" t="s">
        <v>58</v>
      </c>
      <c r="W18" s="7" t="s">
        <v>59</v>
      </c>
      <c r="AB18" s="17"/>
      <c r="AC18" s="11"/>
      <c r="AD18" s="11"/>
      <c r="AE18" s="11"/>
      <c r="AF18" s="11"/>
      <c r="AG18" s="11"/>
      <c r="AH18" s="18"/>
      <c r="AI18" s="18"/>
      <c r="AJ18" s="18"/>
      <c r="AO18" s="11"/>
      <c r="AP18" s="11"/>
      <c r="AR18" s="18"/>
      <c r="AS18" s="15"/>
      <c r="AZ18" s="18"/>
      <c r="BH18" s="16"/>
      <c r="BR18" s="15"/>
      <c r="BT18" s="15"/>
      <c r="BY18" s="20"/>
      <c r="CA18" s="11"/>
      <c r="CB18" s="15"/>
      <c r="CC18" s="15"/>
      <c r="CD18" s="15"/>
      <c r="CE18" s="21"/>
      <c r="CJ18" s="15"/>
    </row>
    <row r="19" spans="2:88" ht="12" customHeight="1">
      <c r="B19" s="7" t="s">
        <v>61</v>
      </c>
      <c r="E19" s="9" t="s">
        <v>45</v>
      </c>
      <c r="F19" s="10">
        <f>S24</f>
        <v>1.8</v>
      </c>
      <c r="H19" s="37" t="s">
        <v>63</v>
      </c>
      <c r="L19" s="8"/>
      <c r="M19" s="26"/>
      <c r="N19" s="11"/>
      <c r="O19" s="11" t="s">
        <v>57</v>
      </c>
      <c r="P19" s="11" t="s">
        <v>20</v>
      </c>
      <c r="Q19" s="11" t="s">
        <v>21</v>
      </c>
      <c r="R19" s="59"/>
      <c r="S19" s="11"/>
      <c r="T19" s="30"/>
      <c r="V19" s="71">
        <f>IF($Q$24&gt;=45,45,IF($Q$24&gt;30,30,IF($Q$24&gt;20,20,IF($Q$24&gt;10,10,IF($Q$24&gt;5,5,IF($Q$24&gt;4,4,0))))))</f>
        <v>0</v>
      </c>
      <c r="W19" s="71">
        <f>IF($Q$24&gt;=2,2,IF($Q$24&gt;1,1,IF($Q$24&gt;0.5,0.5,IF($Q$24&gt;0.2,0.2,IF($Q$24&gt;0.1,0.1,IF($Q$24&gt;0.05,0.05,0))))))</f>
        <v>0.5</v>
      </c>
      <c r="X19" s="71">
        <f>V19+W19</f>
        <v>0.5</v>
      </c>
      <c r="Y19" s="7" t="s">
        <v>20</v>
      </c>
      <c r="AA19" s="9"/>
      <c r="AB19" s="11"/>
      <c r="AC19" s="8"/>
      <c r="AD19" s="8"/>
      <c r="AE19" s="8"/>
      <c r="AF19" s="11"/>
      <c r="AG19" s="11"/>
      <c r="AH19" s="18"/>
      <c r="AI19" s="18"/>
      <c r="AJ19" s="18"/>
      <c r="AO19" s="11"/>
      <c r="AP19" s="11"/>
      <c r="AR19" s="18"/>
      <c r="AS19" s="15"/>
      <c r="AZ19" s="18"/>
      <c r="BH19" s="16"/>
      <c r="BR19" s="15"/>
      <c r="BT19" s="15"/>
      <c r="BY19" s="20"/>
      <c r="CA19" s="11"/>
      <c r="CB19" s="15"/>
      <c r="CC19" s="15"/>
      <c r="CD19" s="15"/>
      <c r="CE19" s="21"/>
      <c r="CJ19" s="15"/>
    </row>
    <row r="20" spans="2:88" ht="12" customHeight="1">
      <c r="B20" s="7" t="s">
        <v>81</v>
      </c>
      <c r="E20" s="9" t="s">
        <v>65</v>
      </c>
      <c r="F20" s="15">
        <f>F12*F7*F19*F14</f>
        <v>648.0041698683602</v>
      </c>
      <c r="G20" s="11" t="s">
        <v>31</v>
      </c>
      <c r="H20" s="24" t="s">
        <v>64</v>
      </c>
      <c r="M20" s="26"/>
      <c r="N20" s="60" t="s">
        <v>52</v>
      </c>
      <c r="O20" s="11"/>
      <c r="P20" s="61">
        <f>X19</f>
        <v>0.5</v>
      </c>
      <c r="Q20" s="61">
        <f>X20</f>
        <v>1</v>
      </c>
      <c r="R20" s="62"/>
      <c r="S20" s="11"/>
      <c r="T20" s="30"/>
      <c r="V20" s="71">
        <f>IF($Q$24&gt;=45,100,IF($Q$24&gt;30,45,IF($Q$24&gt;20,30,IF($Q$24&gt;10,20,IF($Q$24&gt;5,10,IF($Q$24&gt;4,5,0))))))</f>
        <v>0</v>
      </c>
      <c r="W20" s="71">
        <f>IF($Q$24&gt;=2,4,IF($Q$24&gt;1,2,IF($Q$24&gt;0.5,1,IF($Q$24&gt;0.2,0.5,IF($Q$24&gt;0.1,0.2,IF($Q$24&gt;0.05,0.1,0.05))))))</f>
        <v>1</v>
      </c>
      <c r="X20" s="71">
        <f>V20+W20</f>
        <v>1</v>
      </c>
      <c r="Y20" s="7" t="s">
        <v>21</v>
      </c>
      <c r="AF20" s="11"/>
      <c r="AG20" s="11"/>
      <c r="AH20" s="18"/>
      <c r="AI20" s="18"/>
      <c r="AJ20" s="18"/>
      <c r="AO20" s="11"/>
      <c r="AP20" s="11"/>
      <c r="AR20" s="18"/>
      <c r="AS20" s="15"/>
      <c r="AZ20" s="18"/>
      <c r="BH20" s="16"/>
      <c r="BR20" s="15"/>
      <c r="BT20" s="15"/>
      <c r="BY20" s="20"/>
      <c r="CA20" s="11"/>
      <c r="CB20" s="15"/>
      <c r="CC20" s="15"/>
      <c r="CD20" s="15"/>
      <c r="CE20" s="21"/>
      <c r="CJ20" s="15"/>
    </row>
    <row r="21" spans="13:88" ht="12" customHeight="1">
      <c r="M21" s="26"/>
      <c r="N21" s="60" t="s">
        <v>18</v>
      </c>
      <c r="O21" s="61">
        <f>V23</f>
        <v>0</v>
      </c>
      <c r="P21" s="69">
        <f>VLOOKUP(O21,$M$6:$AA$14,MATCH(P20,$M$5:$AA$5,0),FALSE)</f>
        <v>1.8</v>
      </c>
      <c r="Q21" s="70">
        <f>VLOOKUP(O21,$M$6:$AA$14,MATCH(Q20,$M$5:$AA$5,0),FALSE)</f>
        <v>1.8</v>
      </c>
      <c r="R21" s="60" t="s">
        <v>53</v>
      </c>
      <c r="S21" s="61">
        <f>((O22-O24)/(O22-O21))*P21+((O24-O21)/(O22-O21))*P22</f>
        <v>1.8</v>
      </c>
      <c r="T21" s="30"/>
      <c r="AF21" s="11"/>
      <c r="AG21" s="11"/>
      <c r="AH21" s="18"/>
      <c r="AI21" s="18"/>
      <c r="AJ21" s="18"/>
      <c r="AO21" s="11"/>
      <c r="AP21" s="11"/>
      <c r="AR21" s="18"/>
      <c r="AS21" s="15"/>
      <c r="AZ21" s="18"/>
      <c r="BH21" s="16"/>
      <c r="BR21" s="15"/>
      <c r="BT21" s="15"/>
      <c r="BY21" s="20"/>
      <c r="CA21" s="11"/>
      <c r="CB21" s="15"/>
      <c r="CC21" s="15"/>
      <c r="CD21" s="15"/>
      <c r="CE21" s="21"/>
      <c r="CJ21" s="15"/>
    </row>
    <row r="22" spans="2:88" ht="12" customHeight="1">
      <c r="B22" s="7" t="s">
        <v>62</v>
      </c>
      <c r="E22" s="9" t="s">
        <v>66</v>
      </c>
      <c r="F22" s="44">
        <f>F20*0.6</f>
        <v>388.80250192101613</v>
      </c>
      <c r="G22" s="17" t="s">
        <v>31</v>
      </c>
      <c r="H22" s="7" t="s">
        <v>70</v>
      </c>
      <c r="M22" s="26"/>
      <c r="N22" s="60" t="s">
        <v>19</v>
      </c>
      <c r="O22" s="61">
        <f>V24</f>
        <v>0.16</v>
      </c>
      <c r="P22" s="69">
        <f>VLOOKUP(O22,$M$6:$AA$14,MATCH(P20,$M$5:$AA$5,0),FALSE)</f>
        <v>1.8</v>
      </c>
      <c r="Q22" s="70">
        <f>VLOOKUP(O22,$M$6:$AA$14,MATCH(Q20,$M$5:$AA$5,0),FALSE)</f>
        <v>1.8</v>
      </c>
      <c r="R22" s="60" t="s">
        <v>54</v>
      </c>
      <c r="S22" s="61">
        <f>((O22-O24)/(O22-O21))*Q21+((O24-O21)/(O22-O21))*Q22</f>
        <v>1.8</v>
      </c>
      <c r="T22" s="30"/>
      <c r="U22" s="11"/>
      <c r="V22" s="7" t="s">
        <v>60</v>
      </c>
      <c r="AC22" s="11"/>
      <c r="AD22" s="11"/>
      <c r="AE22" s="11"/>
      <c r="AF22" s="11"/>
      <c r="AG22" s="11"/>
      <c r="AH22" s="18"/>
      <c r="AI22" s="18"/>
      <c r="AJ22" s="18"/>
      <c r="AO22" s="11"/>
      <c r="AP22" s="11"/>
      <c r="AR22" s="18"/>
      <c r="AS22" s="15"/>
      <c r="AZ22" s="18"/>
      <c r="BH22" s="16"/>
      <c r="BR22" s="15"/>
      <c r="BT22" s="15"/>
      <c r="BY22" s="20"/>
      <c r="CA22" s="11"/>
      <c r="CB22" s="15"/>
      <c r="CC22" s="15"/>
      <c r="CD22" s="15"/>
      <c r="CE22" s="21"/>
      <c r="CJ22" s="15"/>
    </row>
    <row r="23" spans="5:86" ht="12" customHeight="1">
      <c r="E23" s="37"/>
      <c r="F23" s="7"/>
      <c r="G23" s="7"/>
      <c r="H23" s="37"/>
      <c r="M23" s="26"/>
      <c r="N23" s="60"/>
      <c r="O23" s="11"/>
      <c r="P23" s="60"/>
      <c r="Q23" s="11"/>
      <c r="R23" s="60"/>
      <c r="S23" s="11"/>
      <c r="T23" s="30"/>
      <c r="U23" s="11"/>
      <c r="V23" s="71">
        <f>IF($O$24&gt;=1,1,IF($O$24&gt;0.9,0.9,IF($O$24&gt;0.7,0.7,IF($O$24&gt;0.5,0.5,IF($O$24&gt;0.3,0.3,IF($O$24&gt;0.2,0.2,IF($O$24&gt;0.16,0.16,0)))))))</f>
        <v>0</v>
      </c>
      <c r="W23" s="68" t="s">
        <v>18</v>
      </c>
      <c r="Y23" s="68"/>
      <c r="AB23" s="17"/>
      <c r="AC23" s="11"/>
      <c r="AD23" s="11"/>
      <c r="AE23" s="11"/>
      <c r="AF23" s="18"/>
      <c r="AG23" s="18"/>
      <c r="AH23" s="18"/>
      <c r="AM23" s="11"/>
      <c r="AN23" s="11"/>
      <c r="AP23" s="18"/>
      <c r="AQ23" s="15"/>
      <c r="AX23" s="18"/>
      <c r="BF23" s="16"/>
      <c r="BP23" s="15"/>
      <c r="BR23" s="15"/>
      <c r="BW23" s="20"/>
      <c r="BY23" s="11"/>
      <c r="BZ23" s="15"/>
      <c r="CA23" s="15"/>
      <c r="CB23" s="15"/>
      <c r="CC23" s="21"/>
      <c r="CH23" s="15"/>
    </row>
    <row r="24" spans="2:86" ht="12" customHeight="1">
      <c r="B24" s="37" t="s">
        <v>71</v>
      </c>
      <c r="C24" s="37" t="s">
        <v>72</v>
      </c>
      <c r="E24" s="24"/>
      <c r="F24" s="7"/>
      <c r="G24" s="7"/>
      <c r="H24" s="24"/>
      <c r="M24" s="26"/>
      <c r="N24" s="60" t="s">
        <v>22</v>
      </c>
      <c r="O24" s="63">
        <f>$F$17</f>
        <v>0.15</v>
      </c>
      <c r="P24" s="60" t="s">
        <v>23</v>
      </c>
      <c r="Q24" s="63">
        <f>$F$18</f>
        <v>1</v>
      </c>
      <c r="R24" s="60" t="s">
        <v>55</v>
      </c>
      <c r="S24" s="64">
        <f>((Q20-Q24)/(Q20-P20))*S21+((Q24-P20)/(Q20-P20))*S22</f>
        <v>1.8</v>
      </c>
      <c r="T24" s="30"/>
      <c r="U24" s="8"/>
      <c r="V24" s="71">
        <f>IF($O$24&gt;=1,100,IF($O$24&gt;0.9,1,IF($O$24&gt;0.7,0.9,IF($O$24&gt;0.5,0.7,IF($O$24&gt;0.3,0.5,IF($O$24&gt;0.2,0.3,IF($O$24&gt;0.16,0.2,0.16)))))))</f>
        <v>0.16</v>
      </c>
      <c r="W24" s="68" t="s">
        <v>19</v>
      </c>
      <c r="Y24" s="68"/>
      <c r="AA24" s="9"/>
      <c r="AB24" s="11"/>
      <c r="AF24" s="18"/>
      <c r="AG24" s="18"/>
      <c r="AH24" s="18"/>
      <c r="AP24" s="18"/>
      <c r="AQ24" s="15"/>
      <c r="AX24" s="18"/>
      <c r="BR24" s="15"/>
      <c r="BW24" s="20"/>
      <c r="BY24" s="11"/>
      <c r="BZ24" s="15"/>
      <c r="CA24" s="15"/>
      <c r="CB24" s="15"/>
      <c r="CC24" s="21"/>
      <c r="CH24" s="15"/>
    </row>
    <row r="25" spans="2:86" ht="12" customHeight="1">
      <c r="B25" s="37" t="s">
        <v>73</v>
      </c>
      <c r="C25" s="75" t="s">
        <v>74</v>
      </c>
      <c r="D25" s="75"/>
      <c r="E25" s="75"/>
      <c r="F25" s="75"/>
      <c r="G25" s="75"/>
      <c r="H25" s="75"/>
      <c r="I25" s="75"/>
      <c r="J25" s="75"/>
      <c r="M25" s="28"/>
      <c r="N25" s="29"/>
      <c r="O25" s="29"/>
      <c r="P25" s="29"/>
      <c r="Q25" s="65"/>
      <c r="R25" s="66"/>
      <c r="S25" s="29"/>
      <c r="T25" s="67"/>
      <c r="W25" s="8"/>
      <c r="X25" s="8"/>
      <c r="Y25" s="8"/>
      <c r="Z25" s="8"/>
      <c r="AA25" s="8"/>
      <c r="AB25" s="8"/>
      <c r="AF25" s="18"/>
      <c r="AG25" s="18"/>
      <c r="AH25" s="18"/>
      <c r="AP25" s="18"/>
      <c r="AQ25" s="15"/>
      <c r="AX25" s="16"/>
      <c r="BG25" s="15"/>
      <c r="BQ25" s="18"/>
      <c r="BR25" s="15"/>
      <c r="BW25" s="15"/>
      <c r="BZ25" s="15"/>
      <c r="CH25" s="19"/>
    </row>
    <row r="26" spans="3:86" ht="12" customHeight="1">
      <c r="C26" s="75"/>
      <c r="D26" s="75"/>
      <c r="E26" s="75"/>
      <c r="F26" s="75"/>
      <c r="G26" s="75"/>
      <c r="H26" s="75"/>
      <c r="I26" s="75"/>
      <c r="J26" s="75"/>
      <c r="AF26" s="18"/>
      <c r="AG26" s="18"/>
      <c r="AH26" s="18"/>
      <c r="AP26" s="18"/>
      <c r="AQ26" s="15"/>
      <c r="AX26" s="16"/>
      <c r="BG26" s="15"/>
      <c r="BQ26" s="18"/>
      <c r="BR26" s="15"/>
      <c r="BW26" s="15"/>
      <c r="BZ26" s="15"/>
      <c r="CH26" s="19"/>
    </row>
    <row r="27" spans="2:87" ht="12" customHeight="1">
      <c r="B27" s="37" t="s">
        <v>75</v>
      </c>
      <c r="C27" s="37" t="s">
        <v>76</v>
      </c>
      <c r="E27" s="37"/>
      <c r="F27" s="7"/>
      <c r="G27" s="7"/>
      <c r="P27" s="22"/>
      <c r="AB27" s="17"/>
      <c r="AC27" s="11"/>
      <c r="AD27" s="11"/>
      <c r="AE27" s="11"/>
      <c r="AF27" s="11"/>
      <c r="AG27" s="18"/>
      <c r="AH27" s="18"/>
      <c r="AI27" s="18"/>
      <c r="AQ27" s="18"/>
      <c r="AR27" s="15"/>
      <c r="AY27" s="16"/>
      <c r="BH27" s="15"/>
      <c r="BR27" s="18"/>
      <c r="BS27" s="15"/>
      <c r="BX27" s="15"/>
      <c r="CA27" s="15"/>
      <c r="CI27" s="19"/>
    </row>
    <row r="28" spans="2:87" ht="12" customHeight="1">
      <c r="B28" s="37"/>
      <c r="C28" s="37"/>
      <c r="E28" s="37"/>
      <c r="F28" s="7"/>
      <c r="G28" s="7"/>
      <c r="H28" s="37"/>
      <c r="L28" s="31"/>
      <c r="AC28" s="11"/>
      <c r="AD28" s="11"/>
      <c r="AE28" s="11"/>
      <c r="AF28" s="11"/>
      <c r="AG28" s="18"/>
      <c r="AH28" s="18"/>
      <c r="AI28" s="18"/>
      <c r="AQ28" s="18"/>
      <c r="AR28" s="15"/>
      <c r="AY28" s="16"/>
      <c r="BH28" s="15"/>
      <c r="BR28" s="18"/>
      <c r="BS28" s="15"/>
      <c r="BX28" s="15"/>
      <c r="CA28" s="15"/>
      <c r="CI28" s="19"/>
    </row>
    <row r="29" spans="2:87" ht="12" customHeight="1">
      <c r="B29" s="7" t="s">
        <v>79</v>
      </c>
      <c r="C29" s="37"/>
      <c r="D29" s="73" t="str">
        <f>IF(F18&gt;=2,"Case C must also be considered since B/h ≥ 2","Case C not required since B/h &lt; 2")</f>
        <v>Case C not required since B/h &lt; 2</v>
      </c>
      <c r="E29" s="24"/>
      <c r="F29" s="7"/>
      <c r="G29" s="7"/>
      <c r="H29" s="24"/>
      <c r="AC29" s="8"/>
      <c r="AD29" s="8"/>
      <c r="AE29" s="8"/>
      <c r="AF29" s="11"/>
      <c r="AG29" s="18"/>
      <c r="AH29" s="18"/>
      <c r="AI29" s="18"/>
      <c r="AQ29" s="18"/>
      <c r="AR29" s="15"/>
      <c r="AY29" s="16"/>
      <c r="BH29" s="15"/>
      <c r="BR29" s="18"/>
      <c r="BS29" s="15"/>
      <c r="BX29" s="15"/>
      <c r="CA29" s="15"/>
      <c r="CI29" s="19"/>
    </row>
    <row r="30" spans="3:87" ht="12" customHeight="1">
      <c r="C30" s="37"/>
      <c r="E30" s="37"/>
      <c r="F30" s="7"/>
      <c r="G30" s="7"/>
      <c r="H30" s="37"/>
      <c r="AF30" s="11"/>
      <c r="AG30" s="18"/>
      <c r="AH30" s="18"/>
      <c r="AI30" s="18"/>
      <c r="AQ30" s="18"/>
      <c r="AR30" s="15"/>
      <c r="AY30" s="16"/>
      <c r="BH30" s="15"/>
      <c r="BR30" s="18"/>
      <c r="BS30" s="15"/>
      <c r="BX30" s="15"/>
      <c r="CA30" s="15"/>
      <c r="CI30" s="19"/>
    </row>
    <row r="31" spans="5:87" ht="12" customHeight="1">
      <c r="E31" s="24"/>
      <c r="F31" s="7"/>
      <c r="G31" s="7"/>
      <c r="H31" s="24"/>
      <c r="L31" s="31"/>
      <c r="AF31" s="11"/>
      <c r="AG31" s="18"/>
      <c r="AH31" s="18"/>
      <c r="AI31" s="18"/>
      <c r="AQ31" s="18"/>
      <c r="AR31" s="15"/>
      <c r="AY31" s="16"/>
      <c r="BH31" s="15"/>
      <c r="BR31" s="18"/>
      <c r="BS31" s="15"/>
      <c r="BX31" s="15"/>
      <c r="CA31" s="15"/>
      <c r="CI31" s="19"/>
    </row>
    <row r="32" spans="5:87" ht="12" customHeight="1">
      <c r="E32" s="37"/>
      <c r="F32" s="7"/>
      <c r="G32" s="7"/>
      <c r="H32" s="74"/>
      <c r="AC32" s="11"/>
      <c r="AD32" s="11"/>
      <c r="AE32" s="11"/>
      <c r="AF32" s="11"/>
      <c r="AG32" s="18"/>
      <c r="AH32" s="18"/>
      <c r="AI32" s="18"/>
      <c r="AQ32" s="18"/>
      <c r="AR32" s="15"/>
      <c r="AY32" s="16"/>
      <c r="BH32" s="15"/>
      <c r="BR32" s="18"/>
      <c r="BS32" s="15"/>
      <c r="BX32" s="15"/>
      <c r="CA32" s="15"/>
      <c r="CI32" s="19"/>
    </row>
    <row r="33" spans="5:87" ht="12" customHeight="1">
      <c r="E33" s="24"/>
      <c r="F33" s="7"/>
      <c r="G33" s="7"/>
      <c r="H33" s="24"/>
      <c r="L33" s="31"/>
      <c r="AC33" s="11"/>
      <c r="AD33" s="11"/>
      <c r="AE33" s="11"/>
      <c r="AF33" s="11"/>
      <c r="AG33" s="18"/>
      <c r="AH33" s="18"/>
      <c r="AI33" s="18"/>
      <c r="AQ33" s="18"/>
      <c r="AR33" s="15"/>
      <c r="AY33" s="16"/>
      <c r="BH33" s="15"/>
      <c r="BR33" s="18"/>
      <c r="BS33" s="15"/>
      <c r="BX33" s="15"/>
      <c r="CA33" s="15"/>
      <c r="CI33" s="19"/>
    </row>
    <row r="34" spans="5:87" ht="12" customHeight="1">
      <c r="E34" s="37"/>
      <c r="F34" s="7"/>
      <c r="G34" s="7"/>
      <c r="H34" s="37"/>
      <c r="AG34" s="18"/>
      <c r="AH34" s="18"/>
      <c r="AI34" s="18"/>
      <c r="AR34" s="15"/>
      <c r="AY34" s="16"/>
      <c r="CI34" s="15"/>
    </row>
    <row r="35" spans="5:87" ht="12" customHeight="1">
      <c r="E35" s="24"/>
      <c r="F35" s="7"/>
      <c r="G35" s="7"/>
      <c r="H35" s="24"/>
      <c r="L35" s="31"/>
      <c r="AR35" s="15"/>
      <c r="AY35" s="16"/>
      <c r="CI35" s="15"/>
    </row>
    <row r="36" spans="12:87" ht="12" customHeight="1">
      <c r="L36" s="31"/>
      <c r="AR36" s="15"/>
      <c r="AY36" s="16"/>
      <c r="CI36" s="15"/>
    </row>
    <row r="37" spans="5:89" ht="12" customHeight="1">
      <c r="E37" s="37"/>
      <c r="F37" s="7"/>
      <c r="G37" s="7"/>
      <c r="H37" s="37"/>
      <c r="AC37" s="11"/>
      <c r="AD37" s="11"/>
      <c r="AK37" s="17"/>
      <c r="AL37" s="11"/>
      <c r="AM37" s="11"/>
      <c r="AN37" s="11"/>
      <c r="AO37" s="12"/>
      <c r="AP37" s="16"/>
      <c r="AQ37" s="18"/>
      <c r="AR37" s="15"/>
      <c r="BA37" s="15"/>
      <c r="BM37" s="23"/>
      <c r="CI37" s="15"/>
      <c r="CK37" s="8"/>
    </row>
    <row r="38" spans="5:89" ht="12" customHeight="1">
      <c r="E38" s="24"/>
      <c r="F38" s="7"/>
      <c r="G38" s="7"/>
      <c r="H38" s="24"/>
      <c r="L38" s="31"/>
      <c r="AC38" s="11"/>
      <c r="AD38" s="11"/>
      <c r="AJ38" s="9"/>
      <c r="AK38" s="11"/>
      <c r="AL38" s="11"/>
      <c r="AM38" s="11"/>
      <c r="AN38" s="11"/>
      <c r="AO38" s="12"/>
      <c r="AP38" s="16"/>
      <c r="AQ38" s="18"/>
      <c r="AR38" s="15"/>
      <c r="BA38" s="15"/>
      <c r="BM38" s="23"/>
      <c r="CI38" s="15"/>
      <c r="CK38" s="8"/>
    </row>
    <row r="39" spans="5:89" ht="12" customHeight="1">
      <c r="E39" s="37"/>
      <c r="F39" s="7"/>
      <c r="G39" s="7"/>
      <c r="H39" s="37"/>
      <c r="L39" s="31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  <c r="AP39" s="16"/>
      <c r="AQ39" s="18"/>
      <c r="AR39" s="15"/>
      <c r="BA39" s="15"/>
      <c r="BM39" s="23"/>
      <c r="CI39" s="15"/>
      <c r="CK39" s="8"/>
    </row>
    <row r="40" spans="5:89" ht="12" customHeight="1">
      <c r="E40" s="24"/>
      <c r="F40" s="7"/>
      <c r="G40" s="7"/>
      <c r="H40" s="24"/>
      <c r="AO40" s="12"/>
      <c r="AP40" s="16"/>
      <c r="AQ40" s="18"/>
      <c r="AR40" s="15"/>
      <c r="BA40" s="15"/>
      <c r="BM40" s="23"/>
      <c r="CI40" s="15"/>
      <c r="CK40" s="8"/>
    </row>
    <row r="41" spans="5:89" ht="12" customHeight="1">
      <c r="E41" s="37"/>
      <c r="F41" s="7"/>
      <c r="G41" s="7"/>
      <c r="H41" s="37"/>
      <c r="AO41" s="12"/>
      <c r="AP41" s="16"/>
      <c r="AQ41" s="18"/>
      <c r="AR41" s="15"/>
      <c r="BA41" s="15"/>
      <c r="BM41" s="23"/>
      <c r="CI41" s="15"/>
      <c r="CK41" s="8"/>
    </row>
    <row r="42" spans="5:88" ht="12" customHeight="1">
      <c r="E42" s="24"/>
      <c r="F42" s="7"/>
      <c r="G42" s="7"/>
      <c r="H42" s="24"/>
      <c r="AC42" s="11"/>
      <c r="AD42" s="11"/>
      <c r="AK42" s="17"/>
      <c r="AL42" s="11"/>
      <c r="AM42" s="11"/>
      <c r="AN42" s="11"/>
      <c r="AO42" s="16"/>
      <c r="AP42" s="18"/>
      <c r="AQ42" s="15"/>
      <c r="AZ42" s="15"/>
      <c r="BL42" s="23"/>
      <c r="CH42" s="15"/>
      <c r="CJ42" s="8"/>
    </row>
    <row r="43" spans="5:77" ht="12" customHeight="1">
      <c r="E43" s="37"/>
      <c r="F43" s="7"/>
      <c r="G43" s="7"/>
      <c r="H43" s="37"/>
      <c r="AC43" s="11"/>
      <c r="AD43" s="11"/>
      <c r="AJ43" s="9"/>
      <c r="AK43" s="11"/>
      <c r="AL43" s="11"/>
      <c r="AM43" s="11"/>
      <c r="AN43" s="11"/>
      <c r="AP43" s="18"/>
      <c r="AQ43" s="15"/>
      <c r="AZ43" s="15"/>
      <c r="BA43" s="15"/>
      <c r="BB43" s="15"/>
      <c r="BG43" s="15"/>
      <c r="BL43" s="23"/>
      <c r="BY43" s="15"/>
    </row>
    <row r="44" spans="5:77" ht="12" customHeight="1">
      <c r="E44" s="24"/>
      <c r="F44" s="7"/>
      <c r="G44" s="7"/>
      <c r="H44" s="24"/>
      <c r="AZ44" s="15"/>
      <c r="BA44" s="15"/>
      <c r="BB44" s="15"/>
      <c r="BG44" s="15"/>
      <c r="BL44" s="23"/>
      <c r="BY44" s="16"/>
    </row>
    <row r="45" spans="5:90" ht="12" customHeight="1">
      <c r="E45" s="37"/>
      <c r="F45" s="7"/>
      <c r="G45" s="7"/>
      <c r="H45" s="37"/>
      <c r="AF45" s="11"/>
      <c r="AG45" s="11"/>
      <c r="AH45" s="27"/>
      <c r="AI45" s="18"/>
      <c r="BH45" s="19"/>
      <c r="BK45" s="8"/>
      <c r="BM45" s="23"/>
      <c r="BZ45" s="16"/>
      <c r="CL45" s="8"/>
    </row>
    <row r="46" spans="5:90" ht="12" customHeight="1">
      <c r="E46" s="24"/>
      <c r="F46" s="7"/>
      <c r="G46" s="7"/>
      <c r="H46" s="24"/>
      <c r="BH46" s="19"/>
      <c r="BK46" s="8"/>
      <c r="BM46" s="23"/>
      <c r="BZ46" s="16"/>
      <c r="CL46" s="8"/>
    </row>
    <row r="47" spans="5:90" ht="12" customHeight="1">
      <c r="E47" s="37"/>
      <c r="F47" s="7"/>
      <c r="G47" s="7"/>
      <c r="H47" s="37"/>
      <c r="AC47" s="11"/>
      <c r="AD47" s="11"/>
      <c r="BH47" s="19"/>
      <c r="BK47" s="8"/>
      <c r="BM47" s="23"/>
      <c r="BZ47" s="16"/>
      <c r="CL47" s="8"/>
    </row>
    <row r="48" spans="5:90" ht="12" customHeight="1">
      <c r="E48" s="24"/>
      <c r="F48" s="7"/>
      <c r="G48" s="7"/>
      <c r="H48" s="24"/>
      <c r="AC48" s="11"/>
      <c r="AD48" s="11"/>
      <c r="AK48" s="17"/>
      <c r="AL48" s="11"/>
      <c r="AM48" s="11"/>
      <c r="AN48" s="11"/>
      <c r="BH48" s="19"/>
      <c r="BK48" s="8"/>
      <c r="BM48" s="23"/>
      <c r="BZ48" s="16"/>
      <c r="CL48" s="8"/>
    </row>
    <row r="49" spans="5:90" ht="12" customHeight="1">
      <c r="E49" s="37"/>
      <c r="F49" s="7"/>
      <c r="G49" s="7"/>
      <c r="H49" s="37"/>
      <c r="AC49" s="8"/>
      <c r="AD49" s="8"/>
      <c r="AJ49" s="9"/>
      <c r="AK49" s="11"/>
      <c r="AL49" s="11"/>
      <c r="AM49" s="11"/>
      <c r="AN49" s="11"/>
      <c r="BH49" s="19"/>
      <c r="BK49" s="8"/>
      <c r="BM49" s="23"/>
      <c r="BZ49" s="16"/>
      <c r="CL49" s="8"/>
    </row>
    <row r="50" spans="5:90" ht="12" customHeight="1">
      <c r="E50" s="24"/>
      <c r="F50" s="7"/>
      <c r="G50" s="7"/>
      <c r="H50" s="24"/>
      <c r="AE50" s="8"/>
      <c r="AF50" s="8"/>
      <c r="AG50" s="8"/>
      <c r="AH50" s="8"/>
      <c r="AI50" s="8"/>
      <c r="AJ50" s="8"/>
      <c r="AK50" s="8"/>
      <c r="AL50" s="8"/>
      <c r="AM50" s="8"/>
      <c r="AN50" s="8"/>
      <c r="BH50" s="19"/>
      <c r="BK50" s="8"/>
      <c r="BM50" s="23"/>
      <c r="BZ50" s="16"/>
      <c r="CL50" s="8"/>
    </row>
    <row r="51" spans="5:90" ht="12" customHeight="1">
      <c r="E51" s="37"/>
      <c r="F51" s="7"/>
      <c r="G51" s="7"/>
      <c r="H51" s="37"/>
      <c r="R51" s="17"/>
      <c r="S51" s="11"/>
      <c r="T51" s="11"/>
      <c r="U51" s="11"/>
      <c r="BH51" s="19"/>
      <c r="BK51" s="8"/>
      <c r="BM51" s="23"/>
      <c r="BZ51" s="16"/>
      <c r="CL51" s="8"/>
    </row>
    <row r="52" spans="5:90" ht="12" customHeight="1">
      <c r="E52" s="24"/>
      <c r="F52" s="7"/>
      <c r="G52" s="7"/>
      <c r="H52" s="24"/>
      <c r="Q52" s="9"/>
      <c r="R52" s="11"/>
      <c r="S52" s="11"/>
      <c r="T52" s="11"/>
      <c r="U52" s="11"/>
      <c r="AB52" s="17"/>
      <c r="AC52" s="11"/>
      <c r="AD52" s="11"/>
      <c r="BH52" s="19"/>
      <c r="BK52" s="8"/>
      <c r="BM52" s="23"/>
      <c r="BZ52" s="16"/>
      <c r="CL52" s="8"/>
    </row>
    <row r="53" spans="5:90" ht="12" customHeight="1">
      <c r="E53" s="37"/>
      <c r="F53" s="7"/>
      <c r="G53" s="7"/>
      <c r="H53" s="37"/>
      <c r="AA53" s="9"/>
      <c r="AB53" s="11"/>
      <c r="AC53" s="11"/>
      <c r="AD53" s="11"/>
      <c r="AK53" s="17"/>
      <c r="AL53" s="11"/>
      <c r="AM53" s="11"/>
      <c r="AN53" s="11"/>
      <c r="BH53" s="19"/>
      <c r="BK53" s="8"/>
      <c r="BM53" s="23"/>
      <c r="BZ53" s="16"/>
      <c r="CL53" s="8"/>
    </row>
    <row r="54" spans="5:90" ht="12" customHeight="1">
      <c r="E54" s="37"/>
      <c r="F54" s="7"/>
      <c r="G54" s="7"/>
      <c r="H54" s="37"/>
      <c r="AJ54" s="9"/>
      <c r="AK54" s="11"/>
      <c r="AL54" s="11"/>
      <c r="AM54" s="11"/>
      <c r="AN54" s="11"/>
      <c r="BH54" s="19"/>
      <c r="BK54" s="8"/>
      <c r="BM54" s="23"/>
      <c r="BZ54" s="16"/>
      <c r="CL54" s="8"/>
    </row>
    <row r="55" spans="5:90" ht="12" customHeight="1">
      <c r="E55" s="24"/>
      <c r="F55" s="7"/>
      <c r="G55" s="7"/>
      <c r="H55" s="24"/>
      <c r="BH55" s="19"/>
      <c r="BK55" s="8"/>
      <c r="BM55" s="23"/>
      <c r="BZ55" s="16"/>
      <c r="CL55" s="8"/>
    </row>
    <row r="56" spans="5:90" ht="12" customHeight="1">
      <c r="E56" s="37"/>
      <c r="F56" s="7"/>
      <c r="G56" s="7"/>
      <c r="H56" s="37"/>
      <c r="R56" s="17"/>
      <c r="S56" s="11"/>
      <c r="T56" s="11"/>
      <c r="U56" s="11"/>
      <c r="BH56" s="19"/>
      <c r="BK56" s="8"/>
      <c r="BM56" s="23"/>
      <c r="BZ56" s="16"/>
      <c r="CL56" s="8"/>
    </row>
    <row r="57" spans="2:90" ht="12" customHeight="1">
      <c r="B57" s="72" t="s">
        <v>77</v>
      </c>
      <c r="E57" s="24"/>
      <c r="F57" s="7"/>
      <c r="G57" s="7"/>
      <c r="H57" s="24"/>
      <c r="Q57" s="9"/>
      <c r="R57" s="11"/>
      <c r="S57" s="11"/>
      <c r="T57" s="11"/>
      <c r="U57" s="11"/>
      <c r="AB57" s="17"/>
      <c r="AC57" s="11"/>
      <c r="AD57" s="11"/>
      <c r="BH57" s="19"/>
      <c r="BK57" s="8"/>
      <c r="BM57" s="23"/>
      <c r="BZ57" s="16"/>
      <c r="CL57" s="8"/>
    </row>
    <row r="58" spans="2:90" ht="12" customHeight="1">
      <c r="B58" s="75" t="s">
        <v>78</v>
      </c>
      <c r="C58" s="75"/>
      <c r="D58" s="75"/>
      <c r="E58" s="75"/>
      <c r="F58" s="75"/>
      <c r="G58" s="75"/>
      <c r="H58" s="75"/>
      <c r="I58" s="75"/>
      <c r="J58" s="75"/>
      <c r="L58" s="8"/>
      <c r="M58" s="8"/>
      <c r="N58" s="8"/>
      <c r="O58" s="8"/>
      <c r="P58" s="8"/>
      <c r="Q58" s="8"/>
      <c r="R58" s="8"/>
      <c r="S58" s="8"/>
      <c r="T58" s="8"/>
      <c r="U58" s="8"/>
      <c r="AA58" s="9"/>
      <c r="AB58" s="11"/>
      <c r="AC58" s="11"/>
      <c r="AD58" s="11"/>
      <c r="AK58" s="17"/>
      <c r="AL58" s="11"/>
      <c r="AM58" s="11"/>
      <c r="AN58" s="11"/>
      <c r="BH58" s="19"/>
      <c r="BK58" s="8"/>
      <c r="BM58" s="23"/>
      <c r="BZ58" s="16"/>
      <c r="CL58" s="8"/>
    </row>
    <row r="59" spans="2:55" ht="12" customHeight="1">
      <c r="B59" s="75"/>
      <c r="C59" s="75"/>
      <c r="D59" s="75"/>
      <c r="E59" s="75"/>
      <c r="F59" s="75"/>
      <c r="G59" s="75"/>
      <c r="H59" s="75"/>
      <c r="I59" s="75"/>
      <c r="J59" s="75"/>
      <c r="V59" s="8"/>
      <c r="W59" s="8"/>
      <c r="X59" s="8"/>
      <c r="Y59" s="8"/>
      <c r="Z59" s="8"/>
      <c r="AA59" s="8"/>
      <c r="AB59" s="8"/>
      <c r="AC59" s="8"/>
      <c r="AD59" s="8"/>
      <c r="AJ59" s="9"/>
      <c r="AK59" s="11"/>
      <c r="AL59" s="11"/>
      <c r="AM59" s="11"/>
      <c r="AN59" s="11"/>
      <c r="BA59" s="15"/>
      <c r="BB59" s="15"/>
      <c r="BC59" s="15"/>
    </row>
    <row r="60" spans="31:54" ht="12" customHeight="1">
      <c r="AE60" s="8"/>
      <c r="AF60" s="8"/>
      <c r="AG60" s="8"/>
      <c r="AH60" s="8"/>
      <c r="AI60" s="8"/>
      <c r="AJ60" s="8"/>
      <c r="AK60" s="8"/>
      <c r="AL60" s="8"/>
      <c r="AM60" s="8"/>
      <c r="AN60" s="8"/>
      <c r="AZ60" s="15"/>
      <c r="BA60" s="15"/>
      <c r="BB60" s="15"/>
    </row>
    <row r="61" spans="2:54" ht="12" customHeight="1">
      <c r="B61" s="33" t="s">
        <v>69</v>
      </c>
      <c r="J61" s="32" t="s">
        <v>24</v>
      </c>
      <c r="R61" s="17"/>
      <c r="S61" s="11"/>
      <c r="T61" s="11"/>
      <c r="U61" s="11"/>
      <c r="AZ61" s="15"/>
      <c r="BA61" s="15"/>
      <c r="BB61" s="15"/>
    </row>
    <row r="62" spans="17:54" ht="12" customHeight="1">
      <c r="Q62" s="9"/>
      <c r="R62" s="11"/>
      <c r="S62" s="11"/>
      <c r="T62" s="11"/>
      <c r="U62" s="11"/>
      <c r="AB62" s="17"/>
      <c r="AC62" s="11"/>
      <c r="AD62" s="11"/>
      <c r="AZ62" s="15"/>
      <c r="BA62" s="15"/>
      <c r="BB62" s="15"/>
    </row>
    <row r="63" spans="27:54" ht="12" customHeight="1">
      <c r="AA63" s="9"/>
      <c r="AB63" s="11"/>
      <c r="AC63" s="11"/>
      <c r="AD63" s="11"/>
      <c r="AK63" s="17"/>
      <c r="AL63" s="11"/>
      <c r="AM63" s="11"/>
      <c r="AN63" s="11"/>
      <c r="AZ63" s="15"/>
      <c r="BA63" s="15"/>
      <c r="BB63" s="15"/>
    </row>
    <row r="64" spans="1:89" s="8" customFormat="1" ht="12" customHeight="1">
      <c r="A64" s="7"/>
      <c r="B64" s="7"/>
      <c r="C64" s="7"/>
      <c r="D64" s="7"/>
      <c r="E64" s="9"/>
      <c r="F64" s="10"/>
      <c r="G64" s="11"/>
      <c r="H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9"/>
      <c r="AK64" s="11"/>
      <c r="AL64" s="11"/>
      <c r="AM64" s="11"/>
      <c r="AN64" s="11"/>
      <c r="AO64" s="15"/>
      <c r="AP64" s="15"/>
      <c r="AQ64" s="15"/>
      <c r="AR64" s="13"/>
      <c r="AS64" s="15"/>
      <c r="AZ64" s="15"/>
      <c r="BA64" s="15"/>
      <c r="BB64" s="7"/>
      <c r="BC64" s="7"/>
      <c r="BD64" s="7"/>
      <c r="BE64" s="7"/>
      <c r="BF64" s="7"/>
      <c r="BG64" s="7"/>
      <c r="BH64" s="7"/>
      <c r="BI64" s="7"/>
      <c r="BJ64" s="7"/>
      <c r="CD64" s="7"/>
      <c r="CE64" s="7"/>
      <c r="CF64" s="7"/>
      <c r="CG64" s="7"/>
      <c r="CH64" s="7"/>
      <c r="CI64" s="7"/>
      <c r="CJ64" s="7"/>
      <c r="CK64" s="7"/>
    </row>
    <row r="65" spans="1:89" s="8" customFormat="1" ht="12" customHeight="1">
      <c r="A65" s="7"/>
      <c r="B65" s="7"/>
      <c r="C65" s="7"/>
      <c r="D65" s="7"/>
      <c r="E65" s="9"/>
      <c r="F65" s="10"/>
      <c r="G65" s="11"/>
      <c r="H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15"/>
      <c r="AP65" s="15"/>
      <c r="AQ65" s="15"/>
      <c r="AR65" s="13"/>
      <c r="AS65" s="15"/>
      <c r="AZ65" s="15"/>
      <c r="BA65" s="15"/>
      <c r="BB65" s="7"/>
      <c r="BC65" s="7"/>
      <c r="BD65" s="7"/>
      <c r="BE65" s="7"/>
      <c r="BF65" s="7"/>
      <c r="BG65" s="7"/>
      <c r="BH65" s="7"/>
      <c r="BI65" s="7"/>
      <c r="BJ65" s="7"/>
      <c r="CD65" s="7"/>
      <c r="CE65" s="7"/>
      <c r="CF65" s="7"/>
      <c r="CG65" s="7"/>
      <c r="CH65" s="7"/>
      <c r="CI65" s="7"/>
      <c r="CJ65" s="7"/>
      <c r="CK65" s="7"/>
    </row>
    <row r="66" spans="18:53" ht="12" customHeight="1">
      <c r="R66" s="17"/>
      <c r="S66" s="11"/>
      <c r="T66" s="11"/>
      <c r="U66" s="11"/>
      <c r="AP66" s="15"/>
      <c r="AQ66" s="15"/>
      <c r="AR66" s="15"/>
      <c r="AS66" s="15"/>
      <c r="AZ66" s="15"/>
      <c r="BA66" s="15"/>
    </row>
    <row r="67" spans="1:77" ht="12" customHeight="1">
      <c r="A67" s="8"/>
      <c r="Q67" s="9"/>
      <c r="R67" s="11"/>
      <c r="S67" s="11"/>
      <c r="T67" s="11"/>
      <c r="U67" s="11"/>
      <c r="AB67" s="17"/>
      <c r="AC67" s="11"/>
      <c r="AD67" s="11"/>
      <c r="AE67" s="11"/>
      <c r="AP67" s="15"/>
      <c r="AQ67" s="15"/>
      <c r="AR67" s="15"/>
      <c r="AS67" s="15"/>
      <c r="AZ67" s="15"/>
      <c r="BA67" s="15"/>
      <c r="BY67" s="16"/>
    </row>
    <row r="68" spans="12:86" ht="12" customHeight="1">
      <c r="L68" s="8"/>
      <c r="M68" s="8"/>
      <c r="N68" s="8"/>
      <c r="O68" s="8"/>
      <c r="P68" s="8"/>
      <c r="Q68" s="8"/>
      <c r="R68" s="8"/>
      <c r="S68" s="8"/>
      <c r="T68" s="8"/>
      <c r="U68" s="8"/>
      <c r="AA68" s="9"/>
      <c r="AB68" s="11"/>
      <c r="AC68" s="11"/>
      <c r="AD68" s="11"/>
      <c r="AE68" s="11"/>
      <c r="AL68" s="17"/>
      <c r="AM68" s="11"/>
      <c r="AN68" s="11"/>
      <c r="AO68" s="11"/>
      <c r="AP68" s="18"/>
      <c r="AQ68" s="15"/>
      <c r="AZ68" s="15"/>
      <c r="BA68" s="15"/>
      <c r="BG68" s="15"/>
      <c r="CH68" s="15"/>
    </row>
    <row r="69" spans="22:53" ht="12" customHeight="1">
      <c r="V69" s="8"/>
      <c r="W69" s="8"/>
      <c r="X69" s="8"/>
      <c r="Y69" s="8"/>
      <c r="Z69" s="8"/>
      <c r="AA69" s="8"/>
      <c r="AB69" s="8"/>
      <c r="AC69" s="8"/>
      <c r="AD69" s="8"/>
      <c r="AE69" s="8"/>
      <c r="AK69" s="9"/>
      <c r="AL69" s="11"/>
      <c r="AM69" s="11"/>
      <c r="AN69" s="11"/>
      <c r="AO69" s="11"/>
      <c r="AZ69" s="15"/>
      <c r="BA69" s="15"/>
    </row>
    <row r="70" spans="32:53" ht="12" customHeight="1"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18"/>
      <c r="AQ70" s="15"/>
      <c r="AZ70" s="15"/>
      <c r="BA70" s="15"/>
    </row>
    <row r="71" spans="18:43" ht="11.25">
      <c r="R71" s="17"/>
      <c r="S71" s="11"/>
      <c r="T71" s="11"/>
      <c r="U71" s="11"/>
      <c r="AP71" s="18"/>
      <c r="AQ71" s="15"/>
    </row>
    <row r="72" spans="17:43" ht="11.25">
      <c r="Q72" s="9"/>
      <c r="R72" s="11"/>
      <c r="S72" s="11"/>
      <c r="T72" s="11"/>
      <c r="U72" s="11"/>
      <c r="AB72" s="17"/>
      <c r="AC72" s="11"/>
      <c r="AD72" s="11"/>
      <c r="AE72" s="11"/>
      <c r="AP72" s="18"/>
      <c r="AQ72" s="16"/>
    </row>
    <row r="73" spans="27:41" ht="11.25">
      <c r="AA73" s="9"/>
      <c r="AB73" s="11"/>
      <c r="AC73" s="11"/>
      <c r="AD73" s="11"/>
      <c r="AE73" s="11"/>
      <c r="AL73" s="17"/>
      <c r="AM73" s="11"/>
      <c r="AN73" s="11"/>
      <c r="AO73" s="11"/>
    </row>
    <row r="74" spans="37:41" ht="11.25">
      <c r="AK74" s="9"/>
      <c r="AL74" s="11"/>
      <c r="AM74" s="11"/>
      <c r="AN74" s="11"/>
      <c r="AO74" s="11"/>
    </row>
    <row r="76" spans="18:21" ht="11.25">
      <c r="R76" s="17"/>
      <c r="S76" s="11"/>
      <c r="T76" s="11"/>
      <c r="U76" s="11"/>
    </row>
    <row r="77" spans="1:54" s="8" customFormat="1" ht="11.25">
      <c r="A77" s="7"/>
      <c r="B77" s="7"/>
      <c r="C77" s="7"/>
      <c r="D77" s="7"/>
      <c r="E77" s="9"/>
      <c r="F77" s="10"/>
      <c r="G77" s="11"/>
      <c r="H77" s="7"/>
      <c r="K77" s="7"/>
      <c r="L77" s="7"/>
      <c r="M77" s="7"/>
      <c r="N77" s="7"/>
      <c r="O77" s="7"/>
      <c r="P77" s="7"/>
      <c r="Q77" s="9"/>
      <c r="R77" s="11"/>
      <c r="S77" s="11"/>
      <c r="T77" s="11"/>
      <c r="U77" s="11"/>
      <c r="V77" s="7"/>
      <c r="W77" s="7"/>
      <c r="X77" s="7"/>
      <c r="Y77" s="7"/>
      <c r="Z77" s="7"/>
      <c r="AA77" s="7"/>
      <c r="AB77" s="17"/>
      <c r="AC77" s="11"/>
      <c r="AD77" s="11"/>
      <c r="AE77" s="11"/>
      <c r="AF77" s="7"/>
      <c r="AG77" s="7"/>
      <c r="AH77" s="7"/>
      <c r="AI77" s="7"/>
      <c r="AZ77" s="7"/>
      <c r="BA77" s="7"/>
      <c r="BB77" s="7"/>
    </row>
    <row r="78" spans="12:31" ht="11.25">
      <c r="L78" s="8"/>
      <c r="M78" s="8"/>
      <c r="N78" s="8"/>
      <c r="O78" s="8"/>
      <c r="P78" s="8"/>
      <c r="Q78" s="8"/>
      <c r="R78" s="8"/>
      <c r="S78" s="8"/>
      <c r="T78" s="8"/>
      <c r="U78" s="8"/>
      <c r="AA78" s="9"/>
      <c r="AB78" s="11"/>
      <c r="AC78" s="11"/>
      <c r="AD78" s="11"/>
      <c r="AE78" s="11"/>
    </row>
    <row r="79" spans="1:31" ht="11.25">
      <c r="A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54" s="8" customFormat="1" ht="11.25">
      <c r="A80" s="7"/>
      <c r="B80" s="7"/>
      <c r="C80" s="7"/>
      <c r="D80" s="7"/>
      <c r="E80" s="9"/>
      <c r="F80" s="10"/>
      <c r="G80" s="11"/>
      <c r="H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Z80" s="7"/>
      <c r="BA80" s="7"/>
      <c r="BB80" s="7"/>
    </row>
    <row r="81" spans="11:21" ht="11.25">
      <c r="K81" s="8"/>
      <c r="R81" s="17"/>
      <c r="S81" s="11"/>
      <c r="T81" s="11"/>
      <c r="U81" s="11"/>
    </row>
    <row r="82" spans="1:31" ht="11.25">
      <c r="A82" s="8"/>
      <c r="Q82" s="9"/>
      <c r="R82" s="11"/>
      <c r="S82" s="11"/>
      <c r="T82" s="11"/>
      <c r="U82" s="11"/>
      <c r="AB82" s="17"/>
      <c r="AC82" s="11"/>
      <c r="AD82" s="11"/>
      <c r="AE82" s="11"/>
    </row>
    <row r="83" spans="27:31" ht="11.25">
      <c r="AA83" s="9"/>
      <c r="AB83" s="11"/>
      <c r="AC83" s="11"/>
      <c r="AD83" s="11"/>
      <c r="AE83" s="11"/>
    </row>
    <row r="84" ht="11.25">
      <c r="K84" s="8"/>
    </row>
    <row r="86" spans="18:21" ht="11.25">
      <c r="R86" s="17"/>
      <c r="S86" s="11"/>
      <c r="T86" s="11"/>
      <c r="U86" s="11"/>
    </row>
    <row r="87" spans="17:54" ht="11.25">
      <c r="Q87" s="9"/>
      <c r="R87" s="11"/>
      <c r="S87" s="11"/>
      <c r="T87" s="11"/>
      <c r="U87" s="11"/>
      <c r="BA87" s="8"/>
      <c r="BB87" s="8"/>
    </row>
    <row r="88" spans="12:21" ht="11.25"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54" s="8" customFormat="1" ht="11.25">
      <c r="A89" s="7"/>
      <c r="B89" s="7"/>
      <c r="C89" s="7"/>
      <c r="D89" s="7"/>
      <c r="E89" s="9"/>
      <c r="F89" s="10"/>
      <c r="G89" s="11"/>
      <c r="H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AZ89" s="7"/>
      <c r="BA89" s="7"/>
      <c r="BB89" s="7"/>
    </row>
    <row r="90" spans="1:21" s="8" customFormat="1" ht="11.25">
      <c r="A90" s="7"/>
      <c r="B90" s="7"/>
      <c r="C90" s="7"/>
      <c r="D90" s="7"/>
      <c r="E90" s="9"/>
      <c r="F90" s="10"/>
      <c r="G90" s="11"/>
      <c r="H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1.25">
      <c r="A91" s="8"/>
      <c r="R91" s="17"/>
      <c r="S91" s="11"/>
      <c r="T91" s="11"/>
      <c r="U91" s="11"/>
    </row>
    <row r="92" spans="1:21" ht="11.25">
      <c r="A92" s="8"/>
      <c r="Q92" s="9"/>
      <c r="R92" s="11"/>
      <c r="S92" s="11"/>
      <c r="T92" s="11"/>
      <c r="U92" s="11"/>
    </row>
    <row r="93" spans="1:21" s="8" customFormat="1" ht="11.25">
      <c r="A93" s="7"/>
      <c r="B93" s="7"/>
      <c r="C93" s="7"/>
      <c r="D93" s="7"/>
      <c r="E93" s="9"/>
      <c r="F93" s="10"/>
      <c r="G93" s="11"/>
      <c r="H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s="8" customFormat="1" ht="11.25">
      <c r="A94" s="7"/>
      <c r="B94" s="7"/>
      <c r="C94" s="7"/>
      <c r="D94" s="7"/>
      <c r="E94" s="9"/>
      <c r="F94" s="10"/>
      <c r="G94" s="11"/>
      <c r="H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 s="8" customFormat="1" ht="11.25">
      <c r="B95" s="7"/>
      <c r="C95" s="7"/>
      <c r="D95" s="7"/>
      <c r="E95" s="9"/>
      <c r="F95" s="10"/>
      <c r="G95" s="11"/>
      <c r="H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1.25">
      <c r="A96" s="8"/>
      <c r="R96" s="17"/>
      <c r="S96" s="11"/>
      <c r="T96" s="11"/>
      <c r="U96" s="11"/>
    </row>
    <row r="97" spans="1:21" ht="11.25">
      <c r="A97" s="8"/>
      <c r="K97" s="8"/>
      <c r="Q97" s="9"/>
      <c r="R97" s="11"/>
      <c r="S97" s="11"/>
      <c r="T97" s="11"/>
      <c r="U97" s="11"/>
    </row>
    <row r="98" spans="11:21" ht="11.2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ht="11.25">
      <c r="K99" s="8"/>
    </row>
    <row r="101" spans="18:21" ht="11.25">
      <c r="R101" s="17"/>
      <c r="S101" s="11"/>
      <c r="T101" s="11"/>
      <c r="U101" s="11"/>
    </row>
    <row r="102" spans="17:21" ht="11.25">
      <c r="Q102" s="9"/>
      <c r="R102" s="11"/>
      <c r="S102" s="11"/>
      <c r="T102" s="11"/>
      <c r="U102" s="11"/>
    </row>
  </sheetData>
  <sheetProtection/>
  <mergeCells count="2">
    <mergeCell ref="C25:J26"/>
    <mergeCell ref="B58:J59"/>
  </mergeCells>
  <dataValidations count="4">
    <dataValidation allowBlank="1" showInputMessage="1" showErrorMessage="1" prompt="The gust-effect factor for a rigid building or other structure is permitted to be taken as 0.85." sqref="F7"/>
    <dataValidation allowBlank="1" showInputMessage="1" showErrorMessage="1" prompt="Gross area of deck side profile, does not include post area." sqref="F14"/>
    <dataValidation allowBlank="1" showInputMessage="1" showErrorMessage="1" prompt="Solid area of deck profile, includes joists, decking and railing." sqref="F15"/>
    <dataValidation type="list" allowBlank="1" showInputMessage="1" showErrorMessage="1" sqref="F9">
      <formula1>"B,C,D"</formula1>
    </dataValidation>
  </dataValidations>
  <printOptions/>
  <pageMargins left="0.75" right="0.75" top="0.6" bottom="0.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MWFRS (Directional Procedure</dc:title>
  <dc:subject/>
  <dc:creator>Nathaniel P. Wilkerson</dc:creator>
  <cp:keywords/>
  <dc:description/>
  <cp:lastModifiedBy>NPW</cp:lastModifiedBy>
  <cp:lastPrinted>2014-08-22T23:41:41Z</cp:lastPrinted>
  <dcterms:created xsi:type="dcterms:W3CDTF">2006-12-28T19:18:19Z</dcterms:created>
  <dcterms:modified xsi:type="dcterms:W3CDTF">2015-09-28T02:37:15Z</dcterms:modified>
  <cp:category/>
  <cp:version/>
  <cp:contentType/>
  <cp:contentStatus/>
</cp:coreProperties>
</file>