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90" windowWidth="25740" windowHeight="14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17" i="1" l="1"/>
  <c r="K20" i="1" l="1"/>
  <c r="E10" i="1" l="1"/>
  <c r="E13" i="1"/>
  <c r="E17" i="1"/>
  <c r="E18" i="1"/>
  <c r="E9" i="1"/>
  <c r="C17" i="1" l="1"/>
  <c r="C18" i="1"/>
  <c r="I9" i="1"/>
  <c r="I8" i="1"/>
  <c r="I7" i="1"/>
  <c r="C13" i="1"/>
  <c r="H12" i="1" l="1"/>
  <c r="C11" i="1" s="1"/>
  <c r="C12" i="1"/>
  <c r="C16" i="1" l="1"/>
  <c r="E16" i="1" s="1"/>
  <c r="E12" i="1"/>
  <c r="C15" i="1"/>
  <c r="E15" i="1" s="1"/>
  <c r="E11" i="1"/>
  <c r="H14" i="1"/>
  <c r="J14" i="1" s="1"/>
  <c r="C14" i="1"/>
  <c r="C20" i="1" s="1"/>
  <c r="E20" i="1" s="1"/>
  <c r="H15" i="1" l="1"/>
  <c r="J15" i="1" s="1"/>
  <c r="E14" i="1"/>
</calcChain>
</file>

<file path=xl/sharedStrings.xml><?xml version="1.0" encoding="utf-8"?>
<sst xmlns="http://schemas.openxmlformats.org/spreadsheetml/2006/main" count="51" uniqueCount="37">
  <si>
    <t>Gambrel Roof Calculator</t>
  </si>
  <si>
    <t>Out-to-Out Span:</t>
  </si>
  <si>
    <t>ft.</t>
  </si>
  <si>
    <t>:12</t>
  </si>
  <si>
    <t>Y1:</t>
  </si>
  <si>
    <t>X2:</t>
  </si>
  <si>
    <t>Y2:</t>
  </si>
  <si>
    <t>X3:</t>
  </si>
  <si>
    <t>Y3:</t>
  </si>
  <si>
    <t>X1:</t>
  </si>
  <si>
    <t>Coefficients of Quadratic Equation:</t>
  </si>
  <si>
    <t>a:</t>
  </si>
  <si>
    <t>b:</t>
  </si>
  <si>
    <t>c:</t>
  </si>
  <si>
    <t>Lower Roof Pitch (P1):</t>
  </si>
  <si>
    <t>Upper Roof Pitch (P2):</t>
  </si>
  <si>
    <t>X4:</t>
  </si>
  <si>
    <t>Y4:</t>
  </si>
  <si>
    <t>X5:</t>
  </si>
  <si>
    <t>Y5:</t>
  </si>
  <si>
    <r>
      <t>X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= [-b +/- sqrt(b2 -4ac)]/2a</t>
    </r>
  </si>
  <si>
    <r>
      <t>X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= </t>
    </r>
  </si>
  <si>
    <t>Note:</t>
  </si>
  <si>
    <t>JOB:</t>
  </si>
  <si>
    <t>2015-001</t>
  </si>
  <si>
    <t>L1:</t>
  </si>
  <si>
    <t>L2:</t>
  </si>
  <si>
    <t>Copyright © 2015 - Medeek Engineering Inc.</t>
  </si>
  <si>
    <t>Rev. 1.0.0 - 11/5/2015</t>
  </si>
  <si>
    <t>This calculator makes the assumption that the lower roof leg and the upper roof leg are equal in length.</t>
  </si>
  <si>
    <t>Max. Hgt:</t>
  </si>
  <si>
    <r>
      <t xml:space="preserve">ft. </t>
    </r>
    <r>
      <rPr>
        <sz val="8"/>
        <color theme="1"/>
        <rFont val="Arial"/>
        <family val="2"/>
      </rPr>
      <t>(shipping)</t>
    </r>
  </si>
  <si>
    <t>*Note: 13'-6" is typical max. truss hgt.</t>
  </si>
  <si>
    <t>Bottom Chord Depth:</t>
  </si>
  <si>
    <t>in.</t>
  </si>
  <si>
    <t>Total Truss Hgt:</t>
  </si>
  <si>
    <t>(Gambrel Attic Truss)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</si>
</sst>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7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0" borderId="0" xfId="0" applyFont="1" applyAlignment="1">
      <alignment horizontal="right"/>
    </xf>
    <xf numFmtId="164" fontId="2" fillId="0" borderId="0" xfId="0" applyNumberFormat="1" applyFont="1" applyFill="1"/>
    <xf numFmtId="164" fontId="2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 applyAlignment="1"/>
    <xf numFmtId="0" fontId="7" fillId="0" borderId="0" xfId="0" applyFont="1" applyAlignment="1">
      <alignment horizontal="right"/>
    </xf>
    <xf numFmtId="0" fontId="8" fillId="0" borderId="0" xfId="0" applyFont="1"/>
    <xf numFmtId="0" fontId="6" fillId="0" borderId="0" xfId="0" applyFont="1"/>
    <xf numFmtId="164" fontId="2" fillId="2" borderId="0" xfId="0" applyNumberFormat="1" applyFont="1" applyFill="1"/>
    <xf numFmtId="2" fontId="9" fillId="0" borderId="0" xfId="0" applyNumberFormat="1" applyFont="1"/>
    <xf numFmtId="0" fontId="9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yVal>
            <c:numRef>
              <c:f>Sheet1!$C$9:$C$10</c:f>
              <c:numCache>
                <c:formatCode>0.000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BC</c:v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(Sheet1!$C$9,Sheet1!$C$17)</c:f>
              <c:numCache>
                <c:formatCode>0.000</c:formatCode>
                <c:ptCount val="2"/>
                <c:pt idx="0">
                  <c:v>0</c:v>
                </c:pt>
                <c:pt idx="1">
                  <c:v>32</c:v>
                </c:pt>
              </c:numCache>
            </c:numRef>
          </c:xVal>
          <c:yVal>
            <c:numRef>
              <c:f>(Sheet1!$C$10,Sheet1!$C$18)</c:f>
              <c:numCache>
                <c:formatCode>0.000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v>TC1L</c:v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(Sheet1!$C$9,Sheet1!$C$11)</c:f>
              <c:numCache>
                <c:formatCode>0.000</c:formatCode>
                <c:ptCount val="2"/>
                <c:pt idx="0">
                  <c:v>0</c:v>
                </c:pt>
                <c:pt idx="1">
                  <c:v>5.458015623778901</c:v>
                </c:pt>
              </c:numCache>
            </c:numRef>
          </c:xVal>
          <c:yVal>
            <c:numRef>
              <c:f>(Sheet1!$C$10,Sheet1!$C$12)</c:f>
              <c:numCache>
                <c:formatCode>0.000</c:formatCode>
                <c:ptCount val="2"/>
                <c:pt idx="0">
                  <c:v>0</c:v>
                </c:pt>
                <c:pt idx="1">
                  <c:v>10.916031247557802</c:v>
                </c:pt>
              </c:numCache>
            </c:numRef>
          </c:yVal>
          <c:smooth val="0"/>
        </c:ser>
        <c:ser>
          <c:idx val="3"/>
          <c:order val="3"/>
          <c:tx>
            <c:v>TC2L</c:v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634392334846186E-2"/>
                  <c:y val="-2.71950271950271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X2,Y2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17145738779627E-3"/>
                  <c:y val="-3.88500388500388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X3,Y3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(Sheet1!$C$11,Sheet1!$C$13)</c:f>
              <c:numCache>
                <c:formatCode>0.000</c:formatCode>
                <c:ptCount val="2"/>
                <c:pt idx="0">
                  <c:v>5.458015623778901</c:v>
                </c:pt>
                <c:pt idx="1">
                  <c:v>16</c:v>
                </c:pt>
              </c:numCache>
            </c:numRef>
          </c:xVal>
          <c:yVal>
            <c:numRef>
              <c:f>(Sheet1!$C$12,Sheet1!$C$14)</c:f>
              <c:numCache>
                <c:formatCode>0.000</c:formatCode>
                <c:ptCount val="2"/>
                <c:pt idx="0">
                  <c:v>10.916031247557802</c:v>
                </c:pt>
                <c:pt idx="1">
                  <c:v>17.065522133686777</c:v>
                </c:pt>
              </c:numCache>
            </c:numRef>
          </c:yVal>
          <c:smooth val="0"/>
        </c:ser>
        <c:ser>
          <c:idx val="4"/>
          <c:order val="4"/>
          <c:tx>
            <c:v>TCR2</c:v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dPt>
            <c:idx val="1"/>
            <c:bubble3D val="0"/>
          </c:dPt>
          <c:xVal>
            <c:numRef>
              <c:f>(Sheet1!$C$13,Sheet1!$C$15)</c:f>
              <c:numCache>
                <c:formatCode>0.000</c:formatCode>
                <c:ptCount val="2"/>
                <c:pt idx="0">
                  <c:v>16</c:v>
                </c:pt>
                <c:pt idx="1">
                  <c:v>26.541984376221098</c:v>
                </c:pt>
              </c:numCache>
            </c:numRef>
          </c:xVal>
          <c:yVal>
            <c:numRef>
              <c:f>(Sheet1!$C$14,Sheet1!$C$16)</c:f>
              <c:numCache>
                <c:formatCode>0.000</c:formatCode>
                <c:ptCount val="2"/>
                <c:pt idx="0">
                  <c:v>17.065522133686777</c:v>
                </c:pt>
                <c:pt idx="1">
                  <c:v>10.916031247557802</c:v>
                </c:pt>
              </c:numCache>
            </c:numRef>
          </c:yVal>
          <c:smooth val="0"/>
        </c:ser>
        <c:ser>
          <c:idx val="5"/>
          <c:order val="5"/>
          <c:tx>
            <c:v>TCR1</c:v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-2.33100233100233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X4,Y4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(Sheet1!$C$15,Sheet1!$C$17)</c:f>
              <c:numCache>
                <c:formatCode>0.000</c:formatCode>
                <c:ptCount val="2"/>
                <c:pt idx="0">
                  <c:v>26.541984376221098</c:v>
                </c:pt>
                <c:pt idx="1">
                  <c:v>32</c:v>
                </c:pt>
              </c:numCache>
            </c:numRef>
          </c:xVal>
          <c:yVal>
            <c:numRef>
              <c:f>(Sheet1!$C$16,Sheet1!$C$18)</c:f>
              <c:numCache>
                <c:formatCode>0.000</c:formatCode>
                <c:ptCount val="2"/>
                <c:pt idx="0">
                  <c:v>10.916031247557802</c:v>
                </c:pt>
                <c:pt idx="1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v>MAXHGT</c:v>
          </c:tx>
          <c:spPr>
            <a:ln w="158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layout>
                <c:manualLayout>
                  <c:x val="-6.1824126698227636E-2"/>
                  <c:y val="-2.6455026455026419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Max. Shipping Height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Lit>
              <c:formatCode>General</c:formatCode>
              <c:ptCount val="2"/>
              <c:pt idx="0">
                <c:v>-2</c:v>
              </c:pt>
              <c:pt idx="1">
                <c:v>40</c:v>
              </c:pt>
            </c:numLit>
          </c:xVal>
          <c:yVal>
            <c:numRef>
              <c:f>(Sheet1!$K$17,Sheet1!$K$17)</c:f>
              <c:numCache>
                <c:formatCode>General</c:formatCode>
                <c:ptCount val="2"/>
                <c:pt idx="0">
                  <c:v>12.510416666666666</c:v>
                </c:pt>
                <c:pt idx="1">
                  <c:v>12.510416666666666</c:v>
                </c:pt>
              </c:numCache>
            </c:numRef>
          </c:yVal>
          <c:smooth val="0"/>
        </c:ser>
        <c:ser>
          <c:idx val="7"/>
          <c:order val="7"/>
          <c:tx>
            <c:v>BCBOTTOM</c:v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(Sheet1!$C$9,Sheet1!$C$9,Sheet1!$C$17,Sheet1!$C$17)</c:f>
              <c:numCache>
                <c:formatCode>0.000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32</c:v>
                </c:pt>
              </c:numCache>
            </c:numRef>
          </c:xVal>
          <c:yVal>
            <c:numRef>
              <c:f>(Sheet1!$C$10,Sheet1!$K$20,Sheet1!$K$20,Sheet1!$C$18)</c:f>
              <c:numCache>
                <c:formatCode>0.00</c:formatCode>
                <c:ptCount val="4"/>
                <c:pt idx="0" formatCode="0.000">
                  <c:v>0</c:v>
                </c:pt>
                <c:pt idx="1">
                  <c:v>-0.98958333333333337</c:v>
                </c:pt>
                <c:pt idx="2">
                  <c:v>-0.98958333333333337</c:v>
                </c:pt>
                <c:pt idx="3" formatCode="0.00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18816"/>
        <c:axId val="63219968"/>
      </c:scatterChart>
      <c:valAx>
        <c:axId val="63218816"/>
        <c:scaling>
          <c:orientation val="minMax"/>
          <c:max val="40"/>
          <c:min val="-2"/>
        </c:scaling>
        <c:delete val="0"/>
        <c:axPos val="b"/>
        <c:numFmt formatCode="0" sourceLinked="0"/>
        <c:majorTickMark val="out"/>
        <c:minorTickMark val="none"/>
        <c:tickLblPos val="nextTo"/>
        <c:crossAx val="63219968"/>
        <c:crossesAt val="-2"/>
        <c:crossBetween val="midCat"/>
        <c:majorUnit val="2"/>
        <c:minorUnit val="0.4"/>
      </c:valAx>
      <c:valAx>
        <c:axId val="63219968"/>
        <c:scaling>
          <c:orientation val="minMax"/>
          <c:max val="24"/>
          <c:min val="-2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crossAx val="63218816"/>
        <c:crossesAt val="-2"/>
        <c:crossBetween val="midCat"/>
        <c:majorUnit val="2"/>
      </c:valAx>
      <c:spPr>
        <a:noFill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419101</xdr:colOff>
      <xdr:row>20</xdr:row>
      <xdr:rowOff>167640</xdr:rowOff>
    </xdr:from>
    <xdr:to>
      <xdr:col>10</xdr:col>
      <xdr:colOff>617221</xdr:colOff>
      <xdr:row>43</xdr:row>
      <xdr:rowOff>60960</xdr:rowOff>
    </xdr:to>
    <xdr:graphicFrame macro="">
      <xdr:nvGraphicFramePr>
        <xdr:cNvPr id="3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1"/>
  <sheetViews>
    <sheetView tabSelected="1" zoomScale="125" zoomScaleNormal="125" workbookViewId="0">
      <selection activeCell="M14" sqref="M14"/>
    </sheetView>
  </sheetViews>
  <sheetFormatPr defaultRowHeight="12.75" x14ac:dyDescent="0.2"/>
  <cols>
    <col min="1" max="3" width="9.140625" style="2"/>
    <col min="4" max="4" width="6.28515625" style="2" customWidth="1"/>
    <col min="5" max="10" width="9.140625" style="2"/>
    <col min="11" max="11" width="11.42578125" style="2" customWidth="1"/>
    <col min="12" max="16384" width="9.140625" style="2"/>
  </cols>
  <sheetData>
    <row r="1" spans="2:11" ht="15" customHeight="1" x14ac:dyDescent="0.2">
      <c r="J1" s="7" t="s">
        <v>23</v>
      </c>
      <c r="K1" s="8" t="s">
        <v>24</v>
      </c>
    </row>
    <row r="2" spans="2:11" ht="15" customHeight="1" x14ac:dyDescent="0.2">
      <c r="B2" s="1" t="s">
        <v>0</v>
      </c>
      <c r="E2" s="14" t="s">
        <v>36</v>
      </c>
    </row>
    <row r="3" spans="2:11" ht="15" customHeight="1" x14ac:dyDescent="0.2"/>
    <row r="4" spans="2:11" ht="15" customHeight="1" x14ac:dyDescent="0.2"/>
    <row r="5" spans="2:11" ht="15" customHeight="1" x14ac:dyDescent="0.2">
      <c r="B5" s="2" t="s">
        <v>1</v>
      </c>
      <c r="E5" s="3">
        <v>32</v>
      </c>
      <c r="F5" s="2" t="s">
        <v>2</v>
      </c>
      <c r="H5" s="2" t="s">
        <v>10</v>
      </c>
    </row>
    <row r="6" spans="2:11" ht="15" customHeight="1" x14ac:dyDescent="0.2">
      <c r="B6" s="2" t="s">
        <v>14</v>
      </c>
      <c r="E6" s="3">
        <v>24</v>
      </c>
      <c r="F6" s="2" t="s">
        <v>3</v>
      </c>
    </row>
    <row r="7" spans="2:11" ht="15" customHeight="1" x14ac:dyDescent="0.2">
      <c r="B7" s="2" t="s">
        <v>15</v>
      </c>
      <c r="E7" s="3">
        <v>7</v>
      </c>
      <c r="F7" s="2" t="s">
        <v>3</v>
      </c>
      <c r="H7" s="2" t="s">
        <v>11</v>
      </c>
      <c r="I7" s="2">
        <f>(E6-E7)^2/144 - (E6-E7)*E6/72</f>
        <v>-3.6597222222222223</v>
      </c>
    </row>
    <row r="8" spans="2:11" ht="15" customHeight="1" x14ac:dyDescent="0.2">
      <c r="H8" s="2" t="s">
        <v>12</v>
      </c>
      <c r="I8" s="2">
        <f>E7*E5*(E6-E7)/144 - E6*E7*E5/144 - E5</f>
        <v>-42.888888888888893</v>
      </c>
    </row>
    <row r="9" spans="2:11" ht="15" customHeight="1" x14ac:dyDescent="0.2">
      <c r="B9" s="4" t="s">
        <v>9</v>
      </c>
      <c r="C9" s="5">
        <v>0</v>
      </c>
      <c r="D9" s="2" t="s">
        <v>2</v>
      </c>
      <c r="E9" s="13" t="str">
        <f t="shared" ref="E9:E20" si="0">INT(MROUND(C9*12,1/16)/12) &amp; "' " &amp; TEXT(MOD(MROUND(C9*12,1/16),12),"#-#/##") &amp; """"</f>
        <v>0' 0"</v>
      </c>
      <c r="H9" s="2" t="s">
        <v>13</v>
      </c>
      <c r="I9" s="2">
        <f>E5*E5/4 + E7*E7*E5*E5/576</f>
        <v>343.11111111111109</v>
      </c>
    </row>
    <row r="10" spans="2:11" ht="15" customHeight="1" x14ac:dyDescent="0.2">
      <c r="B10" s="4" t="s">
        <v>4</v>
      </c>
      <c r="C10" s="5">
        <v>0</v>
      </c>
      <c r="D10" s="2" t="s">
        <v>2</v>
      </c>
      <c r="E10" s="13" t="str">
        <f t="shared" si="0"/>
        <v>0' 0"</v>
      </c>
    </row>
    <row r="11" spans="2:11" ht="15" customHeight="1" x14ac:dyDescent="0.3">
      <c r="B11" s="4" t="s">
        <v>5</v>
      </c>
      <c r="C11" s="6">
        <f>H12</f>
        <v>5.458015623778901</v>
      </c>
      <c r="D11" s="2" t="s">
        <v>2</v>
      </c>
      <c r="E11" s="13" t="str">
        <f t="shared" si="0"/>
        <v>5' 5-1/2"</v>
      </c>
      <c r="G11" s="2" t="s">
        <v>20</v>
      </c>
    </row>
    <row r="12" spans="2:11" ht="15" customHeight="1" x14ac:dyDescent="0.3">
      <c r="B12" s="4" t="s">
        <v>6</v>
      </c>
      <c r="C12" s="6">
        <f>(E6*C11)/12</f>
        <v>10.916031247557802</v>
      </c>
      <c r="D12" s="2" t="s">
        <v>2</v>
      </c>
      <c r="E12" s="13" t="str">
        <f t="shared" si="0"/>
        <v>10' 11"</v>
      </c>
      <c r="G12" s="2" t="s">
        <v>21</v>
      </c>
      <c r="H12" s="2">
        <f>(I8*-1 - SQRT(I8*I8 - 4 *I7*I9))/(2*I7)</f>
        <v>5.458015623778901</v>
      </c>
    </row>
    <row r="13" spans="2:11" ht="15" customHeight="1" x14ac:dyDescent="0.2">
      <c r="B13" s="4" t="s">
        <v>7</v>
      </c>
      <c r="C13" s="6">
        <f>E5/2</f>
        <v>16</v>
      </c>
      <c r="D13" s="2" t="s">
        <v>2</v>
      </c>
      <c r="E13" s="13" t="str">
        <f t="shared" si="0"/>
        <v>16' 0"</v>
      </c>
    </row>
    <row r="14" spans="2:11" ht="15" customHeight="1" x14ac:dyDescent="0.2">
      <c r="B14" s="4" t="s">
        <v>8</v>
      </c>
      <c r="C14" s="6">
        <f>(C13-C11)*E7/12 + C12</f>
        <v>17.065522133686777</v>
      </c>
      <c r="D14" s="2" t="s">
        <v>2</v>
      </c>
      <c r="E14" s="13" t="str">
        <f t="shared" si="0"/>
        <v>17' 13/16"</v>
      </c>
      <c r="G14" s="2" t="s">
        <v>25</v>
      </c>
      <c r="H14" s="6">
        <f>SQRT(C11*C11 +C12*C12)</f>
        <v>12.204493957025541</v>
      </c>
      <c r="I14" s="2" t="s">
        <v>2</v>
      </c>
      <c r="J14" s="13" t="str">
        <f t="shared" ref="J14:J15" si="1">INT(MROUND(H14*12,1/16)/12) &amp; "' " &amp; TEXT(MOD(MROUND(H14*12,1/16),12),"#-#/##") &amp; """"</f>
        <v>12' 2-7/16"</v>
      </c>
    </row>
    <row r="15" spans="2:11" ht="15" customHeight="1" x14ac:dyDescent="0.2">
      <c r="B15" s="4" t="s">
        <v>16</v>
      </c>
      <c r="C15" s="6">
        <f>E5-C11</f>
        <v>26.541984376221098</v>
      </c>
      <c r="D15" s="2" t="s">
        <v>2</v>
      </c>
      <c r="E15" s="13" t="str">
        <f t="shared" si="0"/>
        <v>26' 6-1/2"</v>
      </c>
      <c r="G15" s="2" t="s">
        <v>26</v>
      </c>
      <c r="H15" s="6">
        <f>SQRT((C13-C11)^2 + (C14-C12)^2)</f>
        <v>12.204493957025546</v>
      </c>
      <c r="I15" s="2" t="s">
        <v>2</v>
      </c>
      <c r="J15" s="13" t="str">
        <f t="shared" si="1"/>
        <v>12' 2-7/16"</v>
      </c>
    </row>
    <row r="16" spans="2:11" ht="15" customHeight="1" x14ac:dyDescent="0.2">
      <c r="B16" s="4" t="s">
        <v>17</v>
      </c>
      <c r="C16" s="6">
        <f>C12</f>
        <v>10.916031247557802</v>
      </c>
      <c r="D16" s="2" t="s">
        <v>2</v>
      </c>
      <c r="E16" s="13" t="str">
        <f t="shared" si="0"/>
        <v>10' 11"</v>
      </c>
    </row>
    <row r="17" spans="2:11" ht="15" customHeight="1" x14ac:dyDescent="0.2">
      <c r="B17" s="4" t="s">
        <v>18</v>
      </c>
      <c r="C17" s="6">
        <f>E5</f>
        <v>32</v>
      </c>
      <c r="D17" s="2" t="s">
        <v>2</v>
      </c>
      <c r="E17" s="13" t="str">
        <f t="shared" si="0"/>
        <v>32' 0"</v>
      </c>
      <c r="G17" s="2" t="s">
        <v>30</v>
      </c>
      <c r="H17" s="3">
        <v>13.5</v>
      </c>
      <c r="I17" s="2" t="s">
        <v>31</v>
      </c>
      <c r="K17" s="17">
        <f>H17-I20/12</f>
        <v>12.510416666666666</v>
      </c>
    </row>
    <row r="18" spans="2:11" ht="15" customHeight="1" x14ac:dyDescent="0.2">
      <c r="B18" s="4" t="s">
        <v>19</v>
      </c>
      <c r="C18" s="6">
        <f>C10</f>
        <v>0</v>
      </c>
      <c r="D18" s="2" t="s">
        <v>2</v>
      </c>
      <c r="E18" s="13" t="str">
        <f t="shared" si="0"/>
        <v>0' 0"</v>
      </c>
      <c r="H18" s="14" t="s">
        <v>32</v>
      </c>
    </row>
    <row r="19" spans="2:11" ht="15" customHeight="1" x14ac:dyDescent="0.2"/>
    <row r="20" spans="2:11" ht="15" customHeight="1" x14ac:dyDescent="0.2">
      <c r="B20" s="4" t="s">
        <v>35</v>
      </c>
      <c r="C20" s="6">
        <f>C14+I20/12</f>
        <v>18.055105467020109</v>
      </c>
      <c r="D20" s="2" t="s">
        <v>2</v>
      </c>
      <c r="E20" s="13" t="str">
        <f t="shared" si="0"/>
        <v>18' 11/16"</v>
      </c>
      <c r="G20" s="2" t="s">
        <v>33</v>
      </c>
      <c r="I20" s="15">
        <v>11.875</v>
      </c>
      <c r="J20" s="2" t="s">
        <v>34</v>
      </c>
      <c r="K20" s="16">
        <f>I20/-12</f>
        <v>-0.98958333333333337</v>
      </c>
    </row>
    <row r="21" spans="2:11" ht="15" customHeight="1" x14ac:dyDescent="0.2"/>
    <row r="22" spans="2:11" ht="15" customHeight="1" x14ac:dyDescent="0.2"/>
    <row r="23" spans="2:11" ht="15" customHeight="1" x14ac:dyDescent="0.2"/>
    <row r="24" spans="2:11" ht="15" customHeight="1" x14ac:dyDescent="0.2"/>
    <row r="25" spans="2:11" ht="15" customHeight="1" x14ac:dyDescent="0.2"/>
    <row r="26" spans="2:11" ht="15" customHeight="1" x14ac:dyDescent="0.2"/>
    <row r="27" spans="2:11" ht="15" customHeight="1" x14ac:dyDescent="0.2"/>
    <row r="28" spans="2:11" ht="15" customHeight="1" x14ac:dyDescent="0.2"/>
    <row r="29" spans="2:11" ht="15" customHeight="1" x14ac:dyDescent="0.2"/>
    <row r="30" spans="2:11" ht="15" customHeight="1" x14ac:dyDescent="0.2"/>
    <row r="31" spans="2:11" ht="15" customHeight="1" x14ac:dyDescent="0.2"/>
    <row r="32" spans="2:11" ht="15" customHeight="1" x14ac:dyDescent="0.2"/>
    <row r="33" spans="2:11" ht="15" customHeight="1" x14ac:dyDescent="0.2"/>
    <row r="34" spans="2:11" ht="15" customHeight="1" x14ac:dyDescent="0.2"/>
    <row r="35" spans="2:11" ht="15" customHeight="1" x14ac:dyDescent="0.2"/>
    <row r="36" spans="2:11" ht="15" customHeight="1" x14ac:dyDescent="0.2"/>
    <row r="37" spans="2:11" ht="15" customHeight="1" x14ac:dyDescent="0.2"/>
    <row r="38" spans="2:11" ht="15" customHeight="1" x14ac:dyDescent="0.2"/>
    <row r="39" spans="2:11" ht="15" customHeight="1" x14ac:dyDescent="0.2"/>
    <row r="40" spans="2:11" ht="15" customHeight="1" x14ac:dyDescent="0.2"/>
    <row r="41" spans="2:11" ht="15" customHeight="1" x14ac:dyDescent="0.2"/>
    <row r="42" spans="2:11" ht="15" customHeight="1" x14ac:dyDescent="0.2"/>
    <row r="43" spans="2:11" ht="15" customHeight="1" x14ac:dyDescent="0.2"/>
    <row r="44" spans="2:11" ht="15" customHeight="1" x14ac:dyDescent="0.2"/>
    <row r="45" spans="2:11" ht="15" customHeight="1" x14ac:dyDescent="0.2">
      <c r="B45" s="18" t="s">
        <v>22</v>
      </c>
      <c r="C45" s="19" t="s">
        <v>29</v>
      </c>
      <c r="D45" s="19"/>
      <c r="E45" s="19"/>
      <c r="F45" s="19"/>
      <c r="G45" s="19"/>
      <c r="H45" s="19"/>
      <c r="I45" s="19"/>
    </row>
    <row r="46" spans="2:11" ht="15" customHeight="1" x14ac:dyDescent="0.2">
      <c r="C46" s="19"/>
      <c r="D46" s="19"/>
      <c r="E46" s="19"/>
      <c r="F46" s="19"/>
      <c r="G46" s="19"/>
      <c r="H46" s="19"/>
      <c r="I46" s="19"/>
    </row>
    <row r="47" spans="2:11" ht="15" customHeight="1" x14ac:dyDescent="0.2">
      <c r="E47" s="9" t="s">
        <v>28</v>
      </c>
      <c r="F47" s="10"/>
      <c r="G47" s="11"/>
      <c r="H47" s="11"/>
      <c r="I47" s="11"/>
      <c r="J47" s="11"/>
      <c r="K47" s="12" t="s">
        <v>27</v>
      </c>
    </row>
    <row r="48" spans="2:11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</sheetData>
  <mergeCells count="1">
    <mergeCell ref="C45:I46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NPW</dc:creator>
  <cp:lastModifiedBy>NPW</cp:lastModifiedBy>
  <dcterms:created xsi:type="dcterms:W3CDTF">2015-11-06T07:19:06Z</dcterms:created>
  <dcterms:modified xsi:type="dcterms:W3CDTF">2015-11-06T16:41:45Z</dcterms:modified>
</cp:coreProperties>
</file>